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dba600\Work Folders\Desktop\PhD Research\Papers\Paper 4 documents\Data\Finished\"/>
    </mc:Choice>
  </mc:AlternateContent>
  <bookViews>
    <workbookView xWindow="0" yWindow="0" windowWidth="15360" windowHeight="5625" tabRatio="736" activeTab="6"/>
  </bookViews>
  <sheets>
    <sheet name="Combined demographics" sheetId="1" r:id="rId1"/>
    <sheet name="Q1" sheetId="2" r:id="rId2"/>
    <sheet name="Q2" sheetId="3" r:id="rId3"/>
    <sheet name="Q3" sheetId="4" r:id="rId4"/>
    <sheet name="Q4" sheetId="5" r:id="rId5"/>
    <sheet name="Q5" sheetId="8" r:id="rId6"/>
    <sheet name="Q6" sheetId="7" r:id="rId7"/>
    <sheet name="Q7" sheetId="6" r:id="rId8"/>
    <sheet name="Q8" sheetId="9" r:id="rId9"/>
    <sheet name="Q10" sheetId="11" r:id="rId10"/>
    <sheet name="Q11" sheetId="12" r:id="rId11"/>
    <sheet name="Q13" sheetId="14" r:id="rId12"/>
    <sheet name="Q9" sheetId="10" r:id="rId13"/>
    <sheet name="Q12" sheetId="13" r:id="rId14"/>
    <sheet name="Q14" sheetId="15" r:id="rId15"/>
    <sheet name="Q15" sheetId="16" r:id="rId16"/>
    <sheet name="Q16" sheetId="20" r:id="rId17"/>
    <sheet name="Q17 totals" sheetId="22" r:id="rId18"/>
    <sheet name="Q17 free text" sheetId="21" r:id="rId19"/>
    <sheet name="TAM Q1" sheetId="17" r:id="rId20"/>
    <sheet name="TAM Q2" sheetId="18" r:id="rId21"/>
    <sheet name="TAM Q3" sheetId="19" r:id="rId22"/>
  </sheets>
  <externalReferences>
    <externalReference r:id="rId23"/>
    <externalReference r:id="rId24"/>
    <externalReference r:id="rId25"/>
    <externalReference r:id="rId26"/>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9" i="17" l="1"/>
  <c r="L8" i="17"/>
  <c r="L7" i="17"/>
  <c r="L9" i="16"/>
  <c r="L10" i="16"/>
  <c r="L8" i="16"/>
  <c r="K10" i="16"/>
  <c r="K9" i="16"/>
  <c r="K8" i="16"/>
  <c r="I4" i="10"/>
  <c r="F10" i="10"/>
  <c r="M49" i="1" l="1"/>
  <c r="N49" i="1"/>
  <c r="O49" i="1"/>
  <c r="L49" i="1"/>
  <c r="M48" i="1"/>
  <c r="N48" i="1"/>
  <c r="O48" i="1"/>
  <c r="L48" i="1"/>
  <c r="C47" i="1"/>
  <c r="D47" i="1"/>
  <c r="E47" i="1"/>
  <c r="B47" i="1"/>
  <c r="B48" i="1"/>
  <c r="C48" i="1"/>
  <c r="D48" i="1"/>
  <c r="E48" i="1"/>
  <c r="C49" i="1"/>
  <c r="D49" i="1"/>
  <c r="E49" i="1"/>
  <c r="B49" i="1"/>
  <c r="C25" i="21" l="1"/>
  <c r="D25" i="21"/>
  <c r="E25" i="21"/>
  <c r="F25" i="21"/>
  <c r="G25" i="21"/>
  <c r="H25" i="21"/>
  <c r="I25" i="21"/>
  <c r="J25" i="21"/>
  <c r="K25" i="21"/>
  <c r="L25" i="21"/>
  <c r="M25" i="21"/>
  <c r="N25" i="21"/>
  <c r="O25" i="21"/>
  <c r="P25" i="21"/>
  <c r="Q25" i="21"/>
  <c r="R25" i="21"/>
  <c r="S25" i="21"/>
  <c r="T25" i="21"/>
  <c r="U25" i="21"/>
  <c r="V25" i="21"/>
  <c r="W25" i="21"/>
  <c r="X25" i="21"/>
  <c r="C26" i="21"/>
  <c r="D26" i="21"/>
  <c r="E26" i="21"/>
  <c r="F26" i="21"/>
  <c r="G26" i="21"/>
  <c r="H26" i="21"/>
  <c r="I26" i="21"/>
  <c r="J26" i="21"/>
  <c r="K26" i="21"/>
  <c r="L26" i="21"/>
  <c r="M26" i="21"/>
  <c r="N26" i="21"/>
  <c r="O26" i="21"/>
  <c r="P26" i="21"/>
  <c r="Q26" i="21"/>
  <c r="R26" i="21"/>
  <c r="S26" i="21"/>
  <c r="T26" i="21"/>
  <c r="U26" i="21"/>
  <c r="V26" i="21"/>
  <c r="W26" i="21"/>
  <c r="X26" i="21"/>
  <c r="B26" i="21"/>
  <c r="B25" i="21"/>
  <c r="C20" i="21"/>
  <c r="D20" i="21"/>
  <c r="E20" i="21"/>
  <c r="F20" i="21"/>
  <c r="G20" i="21"/>
  <c r="H20" i="21"/>
  <c r="I20" i="21"/>
  <c r="J20" i="21"/>
  <c r="K20" i="21"/>
  <c r="L20" i="21"/>
  <c r="M20" i="21"/>
  <c r="N20" i="21"/>
  <c r="O20" i="21"/>
  <c r="P20" i="21"/>
  <c r="Q20" i="21"/>
  <c r="R20" i="21"/>
  <c r="S20" i="21"/>
  <c r="T20" i="21"/>
  <c r="U20" i="21"/>
  <c r="V20" i="21"/>
  <c r="W20" i="21"/>
  <c r="X20" i="21"/>
  <c r="Y20" i="21"/>
  <c r="AA20" i="21"/>
  <c r="AB20" i="21"/>
  <c r="AC20" i="21"/>
  <c r="AD20" i="21"/>
  <c r="AE20" i="21"/>
  <c r="AF20" i="21"/>
  <c r="AG20" i="21"/>
  <c r="AH20" i="21"/>
  <c r="AI20" i="21"/>
  <c r="AJ20" i="21"/>
  <c r="AK20" i="21"/>
  <c r="AL20" i="21"/>
  <c r="AM20" i="21"/>
  <c r="AN20" i="21"/>
  <c r="AO20" i="21"/>
  <c r="AP20" i="21"/>
  <c r="AQ20" i="21"/>
  <c r="AR20" i="21"/>
  <c r="AS20" i="21"/>
  <c r="AT20" i="21"/>
  <c r="AU20" i="21"/>
  <c r="AV20" i="21"/>
  <c r="AW20" i="21"/>
  <c r="AX20" i="21"/>
  <c r="AY20" i="21"/>
  <c r="AZ20" i="21"/>
  <c r="BA20" i="21"/>
  <c r="BB20" i="21"/>
  <c r="BC20" i="21"/>
  <c r="BD20" i="21"/>
  <c r="BE20" i="21"/>
  <c r="BF20" i="21"/>
  <c r="BG20" i="21"/>
  <c r="BH20" i="21"/>
  <c r="BI20" i="21"/>
  <c r="BJ20" i="21"/>
  <c r="BK20" i="21"/>
  <c r="BL20" i="21"/>
  <c r="BM20" i="21"/>
  <c r="BN20" i="21"/>
  <c r="BO20" i="21"/>
  <c r="BP20" i="21"/>
  <c r="BQ20" i="21"/>
  <c r="BR20" i="21"/>
  <c r="BS20" i="21"/>
  <c r="C21" i="21"/>
  <c r="D21" i="21"/>
  <c r="E21" i="21"/>
  <c r="F21" i="21"/>
  <c r="G21" i="21"/>
  <c r="H21" i="21"/>
  <c r="I21" i="21"/>
  <c r="J21" i="21"/>
  <c r="K21" i="21"/>
  <c r="L21" i="21"/>
  <c r="M21" i="21"/>
  <c r="N21" i="21"/>
  <c r="O21" i="21"/>
  <c r="P21" i="21"/>
  <c r="Q21" i="21"/>
  <c r="R21" i="21"/>
  <c r="S21" i="21"/>
  <c r="T21" i="21"/>
  <c r="U21" i="21"/>
  <c r="V21" i="21"/>
  <c r="W21" i="21"/>
  <c r="X21" i="21"/>
  <c r="Y21" i="21"/>
  <c r="AA21" i="21"/>
  <c r="AB21" i="21"/>
  <c r="AC21" i="21"/>
  <c r="AD21" i="21"/>
  <c r="AE21" i="21"/>
  <c r="AF21" i="21"/>
  <c r="AG21" i="21"/>
  <c r="AH21" i="21"/>
  <c r="AI21" i="21"/>
  <c r="AJ21" i="21"/>
  <c r="AK21" i="21"/>
  <c r="AL21" i="21"/>
  <c r="AM21" i="21"/>
  <c r="AN21" i="21"/>
  <c r="AO21" i="21"/>
  <c r="AP21" i="21"/>
  <c r="AQ21" i="21"/>
  <c r="AR21" i="21"/>
  <c r="AS21" i="21"/>
  <c r="AT21" i="21"/>
  <c r="AU21" i="21"/>
  <c r="AV21" i="21"/>
  <c r="AW21" i="21"/>
  <c r="AX21" i="21"/>
  <c r="AY21" i="21"/>
  <c r="AZ21" i="21"/>
  <c r="BA21" i="21"/>
  <c r="BB21" i="21"/>
  <c r="BC21" i="21"/>
  <c r="BD21" i="21"/>
  <c r="BE21" i="21"/>
  <c r="BF21" i="21"/>
  <c r="BG21" i="21"/>
  <c r="BH21" i="21"/>
  <c r="BI21" i="21"/>
  <c r="BJ21" i="21"/>
  <c r="BK21" i="21"/>
  <c r="BL21" i="21"/>
  <c r="BM21" i="21"/>
  <c r="BN21" i="21"/>
  <c r="BO21" i="21"/>
  <c r="BP21" i="21"/>
  <c r="BQ21" i="21"/>
  <c r="BR21" i="21"/>
  <c r="BS21" i="21"/>
  <c r="B21" i="21"/>
  <c r="B20" i="21"/>
  <c r="C15" i="21"/>
  <c r="D15" i="21"/>
  <c r="E15" i="21"/>
  <c r="F15" i="21"/>
  <c r="G15" i="21"/>
  <c r="H15" i="21"/>
  <c r="I15" i="21"/>
  <c r="J15" i="21"/>
  <c r="K15" i="21"/>
  <c r="L15" i="21"/>
  <c r="M15" i="21"/>
  <c r="N15" i="21"/>
  <c r="O15" i="21"/>
  <c r="P15" i="21"/>
  <c r="Q15" i="21"/>
  <c r="R15" i="21"/>
  <c r="S15" i="21"/>
  <c r="T15" i="21"/>
  <c r="U15" i="21"/>
  <c r="V15" i="21"/>
  <c r="C16" i="21"/>
  <c r="D16" i="21"/>
  <c r="E16" i="21"/>
  <c r="F16" i="21"/>
  <c r="G16" i="21"/>
  <c r="H16" i="21"/>
  <c r="I16" i="21"/>
  <c r="J16" i="21"/>
  <c r="K16" i="21"/>
  <c r="L16" i="21"/>
  <c r="M16" i="21"/>
  <c r="N16" i="21"/>
  <c r="O16" i="21"/>
  <c r="P16" i="21"/>
  <c r="Q16" i="21"/>
  <c r="R16" i="21"/>
  <c r="S16" i="21"/>
  <c r="T16" i="21"/>
  <c r="U16" i="21"/>
  <c r="V16" i="21"/>
  <c r="B16" i="21"/>
  <c r="B15" i="21"/>
  <c r="C10" i="21"/>
  <c r="D10" i="21"/>
  <c r="E10" i="21"/>
  <c r="F10" i="21"/>
  <c r="G10" i="21"/>
  <c r="H10" i="21"/>
  <c r="I10" i="21"/>
  <c r="J10" i="21"/>
  <c r="K10" i="21"/>
  <c r="L10" i="21"/>
  <c r="M10" i="21"/>
  <c r="N10" i="21"/>
  <c r="O10" i="21"/>
  <c r="P10" i="21"/>
  <c r="Q10" i="21"/>
  <c r="R10" i="21"/>
  <c r="S10" i="21"/>
  <c r="T10" i="21"/>
  <c r="U10" i="21"/>
  <c r="B10" i="21"/>
  <c r="C11" i="21"/>
  <c r="D11" i="21"/>
  <c r="E11" i="21"/>
  <c r="F11" i="21"/>
  <c r="G11" i="21"/>
  <c r="H11" i="21"/>
  <c r="I11" i="21"/>
  <c r="J11" i="21"/>
  <c r="K11" i="21"/>
  <c r="L11" i="21"/>
  <c r="M11" i="21"/>
  <c r="N11" i="21"/>
  <c r="O11" i="21"/>
  <c r="P11" i="21"/>
  <c r="Q11" i="21"/>
  <c r="R11" i="21"/>
  <c r="S11" i="21"/>
  <c r="T11" i="21"/>
  <c r="U11" i="21"/>
  <c r="B11" i="21"/>
  <c r="V24" i="21"/>
  <c r="W24" i="21"/>
  <c r="X24" i="21"/>
  <c r="V19" i="21"/>
  <c r="W19" i="21"/>
  <c r="X19" i="21"/>
  <c r="Y19" i="21"/>
  <c r="AA19" i="21"/>
  <c r="AB19" i="21"/>
  <c r="AC19" i="21"/>
  <c r="AD19" i="21"/>
  <c r="AE19" i="21"/>
  <c r="AF19" i="21"/>
  <c r="AG19" i="21"/>
  <c r="AH19" i="21"/>
  <c r="AI19" i="21"/>
  <c r="AJ19" i="21"/>
  <c r="AK19" i="21"/>
  <c r="AL19" i="21"/>
  <c r="AM19" i="21"/>
  <c r="AN19" i="21"/>
  <c r="AO19" i="21"/>
  <c r="AP19" i="21"/>
  <c r="AQ19" i="21"/>
  <c r="AR19" i="21"/>
  <c r="AS19" i="21"/>
  <c r="AT19" i="21"/>
  <c r="AU19" i="21"/>
  <c r="AV19" i="21"/>
  <c r="AW19" i="21"/>
  <c r="AX19" i="21"/>
  <c r="AY19" i="21"/>
  <c r="AZ19" i="21"/>
  <c r="BA19" i="21"/>
  <c r="BB19" i="21"/>
  <c r="BC19" i="21"/>
  <c r="BD19" i="21"/>
  <c r="BE19" i="21"/>
  <c r="BF19" i="21"/>
  <c r="BG19" i="21"/>
  <c r="BH19" i="21"/>
  <c r="BI19" i="21"/>
  <c r="BJ19" i="21"/>
  <c r="BK19" i="21"/>
  <c r="BL19" i="21"/>
  <c r="BM19" i="21"/>
  <c r="BN19" i="21"/>
  <c r="BO19" i="21"/>
  <c r="BP19" i="21"/>
  <c r="BQ19" i="21"/>
  <c r="BR19" i="21"/>
  <c r="BS19" i="21"/>
  <c r="V14" i="21"/>
  <c r="U24" i="21"/>
  <c r="T24" i="21"/>
  <c r="S24" i="21"/>
  <c r="R24" i="21"/>
  <c r="Q24" i="21"/>
  <c r="P24" i="21"/>
  <c r="O24" i="21"/>
  <c r="N24" i="21"/>
  <c r="M24" i="21"/>
  <c r="L24" i="21"/>
  <c r="K24" i="21"/>
  <c r="J24" i="21"/>
  <c r="I24" i="21"/>
  <c r="H24" i="21"/>
  <c r="G24" i="21"/>
  <c r="F24" i="21"/>
  <c r="E24" i="21"/>
  <c r="D24" i="21"/>
  <c r="C24" i="21"/>
  <c r="B24" i="21"/>
  <c r="U19" i="21"/>
  <c r="T19" i="21"/>
  <c r="S19" i="21"/>
  <c r="R19" i="21"/>
  <c r="Q19" i="21"/>
  <c r="P19" i="21"/>
  <c r="O19" i="21"/>
  <c r="N19" i="21"/>
  <c r="M19" i="21"/>
  <c r="L19" i="21"/>
  <c r="K19" i="21"/>
  <c r="J19" i="21"/>
  <c r="I19" i="21"/>
  <c r="H19" i="21"/>
  <c r="G19" i="21"/>
  <c r="F19" i="21"/>
  <c r="E19" i="21"/>
  <c r="D19" i="21"/>
  <c r="C19" i="21"/>
  <c r="B19" i="21"/>
  <c r="U14" i="21"/>
  <c r="T14" i="21"/>
  <c r="S14" i="21"/>
  <c r="R14" i="21"/>
  <c r="Q14" i="21"/>
  <c r="P14" i="21"/>
  <c r="O14" i="21"/>
  <c r="N14" i="21"/>
  <c r="M14" i="21"/>
  <c r="L14" i="21"/>
  <c r="K14" i="21"/>
  <c r="J14" i="21"/>
  <c r="I14" i="21"/>
  <c r="H14" i="21"/>
  <c r="G14" i="21"/>
  <c r="F14" i="21"/>
  <c r="E14" i="21"/>
  <c r="D14" i="21"/>
  <c r="C14" i="21"/>
  <c r="B14" i="21"/>
  <c r="C9" i="21"/>
  <c r="D9" i="21"/>
  <c r="E9" i="21"/>
  <c r="F9" i="21"/>
  <c r="G9" i="21"/>
  <c r="H9" i="21"/>
  <c r="I9" i="21"/>
  <c r="J9" i="21"/>
  <c r="K9" i="21"/>
  <c r="L9" i="21"/>
  <c r="M9" i="21"/>
  <c r="N9" i="21"/>
  <c r="O9" i="21"/>
  <c r="P9" i="21"/>
  <c r="Q9" i="21"/>
  <c r="R9" i="21"/>
  <c r="S9" i="21"/>
  <c r="T9" i="21"/>
  <c r="U9" i="21"/>
  <c r="B9" i="21"/>
  <c r="B6" i="21" l="1"/>
  <c r="N6" i="21" s="1"/>
  <c r="C6" i="21"/>
  <c r="O6" i="21" s="1"/>
  <c r="C3" i="21"/>
  <c r="O3" i="21" s="1"/>
  <c r="D3" i="21"/>
  <c r="P3" i="21" s="1"/>
  <c r="B3" i="21"/>
  <c r="N3" i="21" s="1"/>
  <c r="D6" i="21"/>
  <c r="P6" i="21" s="1"/>
  <c r="B5" i="21"/>
  <c r="N5" i="21" s="1"/>
  <c r="D5" i="21"/>
  <c r="P5" i="21" s="1"/>
  <c r="C5" i="21"/>
  <c r="O5" i="21" s="1"/>
  <c r="D4" i="21"/>
  <c r="P4" i="21" s="1"/>
  <c r="B4" i="21"/>
  <c r="N4" i="21" s="1"/>
  <c r="C4" i="21"/>
  <c r="O4" i="21" s="1"/>
  <c r="J39" i="1"/>
  <c r="J38" i="1"/>
  <c r="J37" i="1"/>
  <c r="J36" i="1"/>
  <c r="E28" i="18"/>
  <c r="E29" i="18"/>
  <c r="E31" i="18"/>
  <c r="J41" i="1" l="1"/>
  <c r="K41" i="1" s="1"/>
  <c r="I6" i="21"/>
  <c r="J6" i="21"/>
  <c r="H6" i="21"/>
  <c r="I5" i="21"/>
  <c r="J5" i="21"/>
  <c r="K5" i="21"/>
  <c r="H5" i="21"/>
  <c r="I4" i="21"/>
  <c r="J4" i="21"/>
  <c r="K4" i="21"/>
  <c r="H4" i="21"/>
  <c r="I3" i="21"/>
  <c r="J3" i="21"/>
  <c r="K3" i="21"/>
  <c r="H3" i="21"/>
  <c r="B7" i="21"/>
  <c r="C7" i="21"/>
  <c r="D7" i="21"/>
  <c r="E7" i="21"/>
  <c r="G12" i="17" l="1"/>
  <c r="F12" i="17"/>
  <c r="E12" i="17"/>
  <c r="D12" i="17"/>
  <c r="E11" i="17"/>
  <c r="F11" i="17"/>
  <c r="D11" i="17"/>
  <c r="G11" i="17"/>
  <c r="G11" i="11"/>
  <c r="F11" i="11"/>
  <c r="E11" i="11"/>
  <c r="D11" i="11"/>
  <c r="G11" i="12"/>
  <c r="F11" i="12"/>
  <c r="E11" i="12"/>
  <c r="D11" i="12"/>
  <c r="G11" i="13"/>
  <c r="F11" i="13"/>
  <c r="E11" i="13"/>
  <c r="D11" i="13"/>
  <c r="F11" i="14"/>
  <c r="E11" i="14"/>
  <c r="G11" i="14"/>
  <c r="D11" i="14"/>
  <c r="E11" i="10" l="1"/>
  <c r="F11" i="10"/>
  <c r="G11" i="10"/>
  <c r="D11" i="10"/>
  <c r="D10" i="10"/>
  <c r="G10" i="10"/>
  <c r="E10" i="10"/>
  <c r="E7" i="16"/>
  <c r="E8" i="16" s="1"/>
  <c r="F7" i="16"/>
  <c r="G7" i="16"/>
  <c r="F8" i="16"/>
  <c r="G8" i="16"/>
  <c r="D8" i="16"/>
  <c r="D7" i="16"/>
  <c r="B23" i="18" l="1"/>
  <c r="B24" i="18"/>
  <c r="B25" i="18"/>
  <c r="B26" i="18"/>
  <c r="B22" i="18"/>
  <c r="B32" i="9"/>
  <c r="B27" i="9"/>
  <c r="B26" i="9"/>
  <c r="B25" i="9"/>
  <c r="B24" i="9"/>
  <c r="B23" i="9"/>
  <c r="B22" i="9"/>
  <c r="B21" i="9"/>
  <c r="B14" i="9"/>
  <c r="B9" i="9"/>
  <c r="B5" i="9"/>
  <c r="B7" i="10"/>
  <c r="B6" i="10"/>
  <c r="B5" i="10"/>
  <c r="B4" i="10"/>
  <c r="B3" i="10"/>
  <c r="B7" i="11"/>
  <c r="B6" i="11"/>
  <c r="B5" i="11"/>
  <c r="B4" i="11"/>
  <c r="B3" i="11"/>
  <c r="B7" i="12"/>
  <c r="B6" i="12"/>
  <c r="B5" i="12"/>
  <c r="B4" i="12"/>
  <c r="B3" i="12"/>
  <c r="B7" i="13"/>
  <c r="B6" i="13"/>
  <c r="B5" i="13"/>
  <c r="B4" i="13"/>
  <c r="B3" i="13"/>
  <c r="B3" i="14"/>
  <c r="B6" i="14"/>
  <c r="B7" i="14"/>
  <c r="B5" i="14"/>
  <c r="B4" i="14"/>
  <c r="B4" i="16"/>
  <c r="B5" i="16"/>
  <c r="B3" i="16"/>
  <c r="B10" i="19"/>
  <c r="B11" i="19"/>
  <c r="B12" i="19"/>
  <c r="B13" i="19"/>
  <c r="B14" i="19"/>
  <c r="B15" i="19"/>
  <c r="B16" i="19"/>
  <c r="B17" i="19"/>
  <c r="B18" i="19"/>
  <c r="B9" i="19"/>
  <c r="C22" i="18" l="1"/>
  <c r="C24" i="18"/>
  <c r="C26" i="18"/>
  <c r="C23" i="18"/>
  <c r="C25" i="18"/>
  <c r="B4" i="19"/>
  <c r="B3" i="19"/>
  <c r="K5" i="18"/>
  <c r="L5" i="18"/>
  <c r="M5" i="18"/>
  <c r="K6" i="18"/>
  <c r="L6" i="18"/>
  <c r="M6" i="18"/>
  <c r="K7" i="18"/>
  <c r="L7" i="18"/>
  <c r="M7" i="18"/>
  <c r="K8" i="18"/>
  <c r="L8" i="18"/>
  <c r="M8" i="18"/>
  <c r="K9" i="18"/>
  <c r="L9" i="18"/>
  <c r="M9" i="18"/>
  <c r="J6" i="18"/>
  <c r="J7" i="18"/>
  <c r="J8" i="18"/>
  <c r="J9" i="18"/>
  <c r="J5" i="18"/>
  <c r="B6" i="18"/>
  <c r="B7" i="18"/>
  <c r="B8" i="18"/>
  <c r="B9" i="18"/>
  <c r="B5" i="18"/>
  <c r="B3" i="17"/>
  <c r="B6" i="17"/>
  <c r="B4" i="17"/>
  <c r="B8" i="17"/>
  <c r="B9" i="17"/>
  <c r="B5" i="17"/>
  <c r="B7" i="17"/>
  <c r="F4" i="9"/>
  <c r="F3" i="9"/>
  <c r="D3" i="9"/>
  <c r="E31" i="9"/>
  <c r="B31" i="9" s="1"/>
  <c r="E30" i="9"/>
  <c r="B30" i="9" s="1"/>
  <c r="E20" i="9"/>
  <c r="B20" i="9" s="1"/>
  <c r="E19" i="9"/>
  <c r="B19" i="9" s="1"/>
  <c r="E18" i="9"/>
  <c r="B18" i="9" s="1"/>
  <c r="E17" i="9"/>
  <c r="B17" i="9" s="1"/>
  <c r="E13" i="9"/>
  <c r="B13" i="9" s="1"/>
  <c r="E12" i="9"/>
  <c r="B12" i="9" s="1"/>
  <c r="E11" i="9"/>
  <c r="B11" i="9" s="1"/>
  <c r="E10" i="9"/>
  <c r="B10" i="9" s="1"/>
  <c r="E8" i="9"/>
  <c r="B8" i="9" s="1"/>
  <c r="E4" i="9"/>
  <c r="E3" i="9"/>
  <c r="E16" i="6"/>
  <c r="E15" i="6"/>
  <c r="E5" i="6"/>
  <c r="E4" i="6"/>
  <c r="F16" i="6"/>
  <c r="F15" i="6"/>
  <c r="F10" i="6"/>
  <c r="F9" i="6"/>
  <c r="F5" i="6"/>
  <c r="F4" i="6"/>
  <c r="G11" i="6"/>
  <c r="B11" i="6" s="1"/>
  <c r="G10" i="6"/>
  <c r="G9" i="6"/>
  <c r="G6" i="6"/>
  <c r="B6" i="6" s="1"/>
  <c r="G5" i="6"/>
  <c r="G4" i="6"/>
  <c r="D16" i="6"/>
  <c r="D15" i="6"/>
  <c r="D10" i="6"/>
  <c r="D9" i="6"/>
  <c r="D5" i="6"/>
  <c r="D4" i="6"/>
  <c r="D10" i="7"/>
  <c r="D9" i="7"/>
  <c r="D8" i="7"/>
  <c r="D4" i="7"/>
  <c r="D3" i="7"/>
  <c r="G9" i="7"/>
  <c r="G8" i="7"/>
  <c r="G5" i="7"/>
  <c r="G4" i="7"/>
  <c r="G3" i="7"/>
  <c r="F9" i="7"/>
  <c r="F8" i="7"/>
  <c r="F4" i="7"/>
  <c r="F3" i="7"/>
  <c r="E10" i="7"/>
  <c r="E9" i="7"/>
  <c r="E8" i="7"/>
  <c r="E5" i="7"/>
  <c r="E4" i="7"/>
  <c r="E3" i="7"/>
  <c r="G4" i="8"/>
  <c r="G3" i="8"/>
  <c r="F12" i="8"/>
  <c r="B12" i="8" s="1"/>
  <c r="F11" i="8"/>
  <c r="B11" i="8" s="1"/>
  <c r="F8" i="8"/>
  <c r="F7" i="8"/>
  <c r="F4" i="8"/>
  <c r="F3" i="8"/>
  <c r="E8" i="8"/>
  <c r="E7" i="8"/>
  <c r="E4" i="8"/>
  <c r="E3" i="8"/>
  <c r="D8" i="8"/>
  <c r="D7" i="8"/>
  <c r="D4" i="8"/>
  <c r="D3" i="8"/>
  <c r="B4" i="5"/>
  <c r="F5" i="5"/>
  <c r="F3" i="5"/>
  <c r="D5" i="5"/>
  <c r="D4" i="5"/>
  <c r="D3" i="5"/>
  <c r="E5" i="5"/>
  <c r="E3" i="5"/>
  <c r="F4" i="3"/>
  <c r="F3" i="3"/>
  <c r="D4" i="3"/>
  <c r="D3" i="3"/>
  <c r="E4" i="3"/>
  <c r="E3" i="3"/>
  <c r="G15" i="2"/>
  <c r="G14" i="2"/>
  <c r="G11" i="2"/>
  <c r="G10" i="2"/>
  <c r="G9" i="2"/>
  <c r="G8" i="2"/>
  <c r="G4" i="2"/>
  <c r="G5" i="2"/>
  <c r="G3" i="2"/>
  <c r="K3" i="2" s="1"/>
  <c r="F5" i="2"/>
  <c r="F4" i="2"/>
  <c r="I4" i="2" s="1"/>
  <c r="F3" i="2"/>
  <c r="I3" i="2" s="1"/>
  <c r="D17" i="2"/>
  <c r="B17" i="2" s="1"/>
  <c r="D16" i="2"/>
  <c r="D15" i="2"/>
  <c r="D14" i="2"/>
  <c r="D11" i="2"/>
  <c r="D10" i="2"/>
  <c r="D9" i="2"/>
  <c r="D8" i="2"/>
  <c r="D5" i="2"/>
  <c r="D4" i="2"/>
  <c r="D3" i="2"/>
  <c r="E16" i="2"/>
  <c r="E15" i="2"/>
  <c r="E14" i="2"/>
  <c r="E10" i="2"/>
  <c r="E9" i="2"/>
  <c r="E8" i="2"/>
  <c r="E4" i="2"/>
  <c r="E3" i="2"/>
  <c r="M3" i="2" s="1"/>
  <c r="B5" i="5" l="1"/>
  <c r="B15" i="6"/>
  <c r="B16" i="6"/>
  <c r="B5" i="7"/>
  <c r="K9" i="6"/>
  <c r="B16" i="2"/>
  <c r="B10" i="7"/>
  <c r="K10" i="6"/>
  <c r="B4" i="7"/>
  <c r="B7" i="8"/>
  <c r="B5" i="2"/>
  <c r="B14" i="2"/>
  <c r="B15" i="2"/>
  <c r="B4" i="3"/>
  <c r="B10" i="2"/>
  <c r="B3" i="8"/>
  <c r="B3" i="3"/>
  <c r="B8" i="7"/>
  <c r="B4" i="2"/>
  <c r="B9" i="2"/>
  <c r="B11" i="2"/>
  <c r="B3" i="2"/>
  <c r="B8" i="2"/>
  <c r="B4" i="8"/>
  <c r="B8" i="8"/>
  <c r="B5" i="6"/>
  <c r="B9" i="6"/>
  <c r="B3" i="7"/>
  <c r="B10" i="6"/>
  <c r="B3" i="9"/>
  <c r="B9" i="7"/>
  <c r="B4" i="9"/>
  <c r="B4" i="6"/>
  <c r="C5" i="18"/>
  <c r="C6" i="18"/>
  <c r="C9" i="18"/>
  <c r="C8" i="18"/>
  <c r="C7" i="18"/>
  <c r="B3" i="5"/>
  <c r="H10" i="1" l="1"/>
  <c r="H11" i="1"/>
  <c r="H12" i="1"/>
  <c r="H14" i="1"/>
  <c r="H15" i="1"/>
  <c r="H16" i="1"/>
  <c r="H17" i="1"/>
  <c r="H18" i="1"/>
  <c r="H19" i="1"/>
  <c r="H21" i="1"/>
  <c r="H22" i="1"/>
  <c r="H23" i="1"/>
  <c r="H24" i="1"/>
  <c r="H25" i="1"/>
  <c r="H26" i="1"/>
  <c r="H27" i="1"/>
  <c r="H29" i="1"/>
  <c r="H30" i="1"/>
  <c r="H31" i="1"/>
  <c r="H32" i="1"/>
  <c r="H33" i="1"/>
  <c r="H35" i="1"/>
  <c r="H36" i="1"/>
  <c r="H37" i="1"/>
  <c r="H38" i="1"/>
  <c r="H39" i="1"/>
  <c r="H40" i="1"/>
  <c r="H41" i="1"/>
  <c r="H42" i="1"/>
  <c r="H43" i="1"/>
  <c r="H44" i="1"/>
  <c r="H45" i="1"/>
  <c r="H9" i="1"/>
</calcChain>
</file>

<file path=xl/comments1.xml><?xml version="1.0" encoding="utf-8"?>
<comments xmlns="http://schemas.openxmlformats.org/spreadsheetml/2006/main">
  <authors>
    <author>Andrew Barney</author>
  </authors>
  <commentList>
    <comment ref="F8" authorId="0" shapeId="0">
      <text>
        <r>
          <rPr>
            <b/>
            <sz val="9"/>
            <color indexed="81"/>
            <rFont val="Tahoma"/>
            <family val="2"/>
          </rPr>
          <t>Andrew Barney:</t>
        </r>
        <r>
          <rPr>
            <sz val="9"/>
            <color indexed="81"/>
            <rFont val="Tahoma"/>
            <family val="2"/>
          </rPr>
          <t xml:space="preserve">
*This was answered as 'Yes' or 'No' making it different from the other surveys</t>
        </r>
      </text>
    </comment>
    <comment ref="F14" authorId="0" shapeId="0">
      <text>
        <r>
          <rPr>
            <b/>
            <sz val="9"/>
            <color indexed="81"/>
            <rFont val="Tahoma"/>
            <family val="2"/>
          </rPr>
          <t>Andrew Barney:</t>
        </r>
        <r>
          <rPr>
            <sz val="9"/>
            <color indexed="81"/>
            <rFont val="Tahoma"/>
            <family val="2"/>
          </rPr>
          <t xml:space="preserve">
*This was answered as 'Yes' or 'No' making it different from the other surveys</t>
        </r>
      </text>
    </comment>
  </commentList>
</comments>
</file>

<file path=xl/comments10.xml><?xml version="1.0" encoding="utf-8"?>
<comments xmlns="http://schemas.openxmlformats.org/spreadsheetml/2006/main">
  <authors>
    <author>Andrew Barney</author>
  </authors>
  <commentList>
    <comment ref="F2" authorId="0" shapeId="0">
      <text>
        <r>
          <rPr>
            <b/>
            <sz val="9"/>
            <color indexed="81"/>
            <rFont val="Tahoma"/>
            <family val="2"/>
          </rPr>
          <t>Andrew Barney:</t>
        </r>
        <r>
          <rPr>
            <sz val="9"/>
            <color indexed="81"/>
            <rFont val="Tahoma"/>
            <family val="2"/>
          </rPr>
          <t xml:space="preserve">
Answered the question with yes/no and then for examples. Nos have been treated as nothing but the yes's have not be interpreted (very few free texts)</t>
        </r>
      </text>
    </comment>
  </commentList>
</comments>
</file>

<file path=xl/comments11.xml><?xml version="1.0" encoding="utf-8"?>
<comments xmlns="http://schemas.openxmlformats.org/spreadsheetml/2006/main">
  <authors>
    <author>Andrew Barney</author>
  </authors>
  <commentList>
    <comment ref="F2" authorId="0" shapeId="0">
      <text>
        <r>
          <rPr>
            <b/>
            <sz val="9"/>
            <color indexed="81"/>
            <rFont val="Tahoma"/>
            <family val="2"/>
          </rPr>
          <t>Andrew Barney:</t>
        </r>
        <r>
          <rPr>
            <sz val="9"/>
            <color indexed="81"/>
            <rFont val="Tahoma"/>
            <family val="2"/>
          </rPr>
          <t xml:space="preserve">
Answered the question with yes/no and then for examples. Nos have been treated as nothing but the yes's have not be interpreted (very few free texts)</t>
        </r>
      </text>
    </comment>
  </commentList>
</comments>
</file>

<file path=xl/comments12.xml><?xml version="1.0" encoding="utf-8"?>
<comments xmlns="http://schemas.openxmlformats.org/spreadsheetml/2006/main">
  <authors>
    <author>Andrew Barney</author>
  </authors>
  <commentList>
    <comment ref="F2" authorId="0" shapeId="0">
      <text>
        <r>
          <rPr>
            <b/>
            <sz val="9"/>
            <color indexed="81"/>
            <rFont val="Tahoma"/>
            <family val="2"/>
          </rPr>
          <t>Andrew Barney:</t>
        </r>
        <r>
          <rPr>
            <sz val="9"/>
            <color indexed="81"/>
            <rFont val="Tahoma"/>
            <family val="2"/>
          </rPr>
          <t xml:space="preserve">
Answered the question with yes/no and then for examples. Nos have been treated as nothing but the yes's have not be interpreted (very few free texts)</t>
        </r>
      </text>
    </comment>
  </commentList>
</comments>
</file>

<file path=xl/comments2.xml><?xml version="1.0" encoding="utf-8"?>
<comments xmlns="http://schemas.openxmlformats.org/spreadsheetml/2006/main">
  <authors>
    <author>Andrew Barney</author>
  </authors>
  <commentList>
    <comment ref="G2" authorId="0" shapeId="0">
      <text>
        <r>
          <rPr>
            <b/>
            <sz val="9"/>
            <color indexed="81"/>
            <rFont val="Tahoma"/>
            <family val="2"/>
          </rPr>
          <t>Andrew Barney:</t>
        </r>
        <r>
          <rPr>
            <sz val="9"/>
            <color indexed="81"/>
            <rFont val="Tahoma"/>
            <family val="2"/>
          </rPr>
          <t xml:space="preserve">
Didn't ask this question</t>
        </r>
      </text>
    </comment>
  </commentList>
</comments>
</file>

<file path=xl/comments3.xml><?xml version="1.0" encoding="utf-8"?>
<comments xmlns="http://schemas.openxmlformats.org/spreadsheetml/2006/main">
  <authors>
    <author>Andrew Barney</author>
  </authors>
  <commentList>
    <comment ref="A1" authorId="0" shapeId="0">
      <text>
        <r>
          <rPr>
            <b/>
            <sz val="9"/>
            <color indexed="81"/>
            <rFont val="Tahoma"/>
            <family val="2"/>
          </rPr>
          <t>Andrew Barney:</t>
        </r>
        <r>
          <rPr>
            <sz val="9"/>
            <color indexed="81"/>
            <rFont val="Tahoma"/>
            <family val="2"/>
          </rPr>
          <t xml:space="preserve">
Different question than Lesvos and Gotland</t>
        </r>
      </text>
    </comment>
    <comment ref="F2" authorId="0" shapeId="0">
      <text>
        <r>
          <rPr>
            <b/>
            <sz val="9"/>
            <color indexed="81"/>
            <rFont val="Tahoma"/>
            <family val="2"/>
          </rPr>
          <t>Andrew Barney:</t>
        </r>
        <r>
          <rPr>
            <sz val="9"/>
            <color indexed="81"/>
            <rFont val="Tahoma"/>
            <family val="2"/>
          </rPr>
          <t xml:space="preserve">
Answered with 'Yes' and 'No'</t>
        </r>
      </text>
    </comment>
  </commentList>
</comments>
</file>

<file path=xl/comments4.xml><?xml version="1.0" encoding="utf-8"?>
<comments xmlns="http://schemas.openxmlformats.org/spreadsheetml/2006/main">
  <authors>
    <author>Andrew Barney</author>
  </authors>
  <commentList>
    <comment ref="G2" authorId="0" shapeId="0">
      <text>
        <r>
          <rPr>
            <b/>
            <sz val="9"/>
            <color indexed="81"/>
            <rFont val="Tahoma"/>
            <family val="2"/>
          </rPr>
          <t>Andrew Barney:</t>
        </r>
        <r>
          <rPr>
            <sz val="9"/>
            <color indexed="81"/>
            <rFont val="Tahoma"/>
            <family val="2"/>
          </rPr>
          <t xml:space="preserve">
Didn't ask this question</t>
        </r>
      </text>
    </comment>
  </commentList>
</comments>
</file>

<file path=xl/comments5.xml><?xml version="1.0" encoding="utf-8"?>
<comments xmlns="http://schemas.openxmlformats.org/spreadsheetml/2006/main">
  <authors>
    <author>Andrew Barney</author>
  </authors>
  <commentList>
    <comment ref="G7" authorId="0" shapeId="0">
      <text>
        <r>
          <rPr>
            <b/>
            <sz val="9"/>
            <color indexed="81"/>
            <rFont val="Tahoma"/>
            <family val="2"/>
          </rPr>
          <t>Andrew Barney:</t>
        </r>
        <r>
          <rPr>
            <sz val="9"/>
            <color indexed="81"/>
            <rFont val="Tahoma"/>
            <family val="2"/>
          </rPr>
          <t xml:space="preserve">
Did not ask these questions</t>
        </r>
      </text>
    </comment>
    <comment ref="G11" authorId="0" shapeId="0">
      <text>
        <r>
          <rPr>
            <b/>
            <sz val="9"/>
            <color indexed="81"/>
            <rFont val="Tahoma"/>
            <family val="2"/>
          </rPr>
          <t>Andrew Barney:</t>
        </r>
        <r>
          <rPr>
            <sz val="9"/>
            <color indexed="81"/>
            <rFont val="Tahoma"/>
            <family val="2"/>
          </rPr>
          <t xml:space="preserve">
Did not ask these questions</t>
        </r>
      </text>
    </comment>
  </commentList>
</comments>
</file>

<file path=xl/comments6.xml><?xml version="1.0" encoding="utf-8"?>
<comments xmlns="http://schemas.openxmlformats.org/spreadsheetml/2006/main">
  <authors>
    <author>Andrew Barney</author>
  </authors>
  <commentList>
    <comment ref="E9" authorId="0" shapeId="0">
      <text>
        <r>
          <rPr>
            <b/>
            <sz val="9"/>
            <color indexed="81"/>
            <rFont val="Tahoma"/>
            <family val="2"/>
          </rPr>
          <t>Andrew Barney:</t>
        </r>
        <r>
          <rPr>
            <sz val="9"/>
            <color indexed="81"/>
            <rFont val="Tahoma"/>
            <family val="2"/>
          </rPr>
          <t xml:space="preserve">
Didn't ask this exactly but simiilar</t>
        </r>
      </text>
    </comment>
    <comment ref="G15" authorId="0" shapeId="0">
      <text>
        <r>
          <rPr>
            <b/>
            <sz val="9"/>
            <color indexed="81"/>
            <rFont val="Tahoma"/>
            <family val="2"/>
          </rPr>
          <t>Andrew Barney:</t>
        </r>
        <r>
          <rPr>
            <sz val="9"/>
            <color indexed="81"/>
            <rFont val="Tahoma"/>
            <family val="2"/>
          </rPr>
          <t xml:space="preserve">
Didn't ask this</t>
        </r>
      </text>
    </comment>
  </commentList>
</comments>
</file>

<file path=xl/comments7.xml><?xml version="1.0" encoding="utf-8"?>
<comments xmlns="http://schemas.openxmlformats.org/spreadsheetml/2006/main">
  <authors>
    <author>Andrew Barney</author>
  </authors>
  <commentList>
    <comment ref="G30" authorId="0" shapeId="0">
      <text>
        <r>
          <rPr>
            <b/>
            <sz val="9"/>
            <color indexed="81"/>
            <rFont val="Tahoma"/>
            <family val="2"/>
          </rPr>
          <t>Andrew Barney:</t>
        </r>
        <r>
          <rPr>
            <sz val="9"/>
            <color indexed="81"/>
            <rFont val="Tahoma"/>
            <family val="2"/>
          </rPr>
          <t xml:space="preserve">
Didn't address this</t>
        </r>
      </text>
    </comment>
  </commentList>
</comments>
</file>

<file path=xl/comments8.xml><?xml version="1.0" encoding="utf-8"?>
<comments xmlns="http://schemas.openxmlformats.org/spreadsheetml/2006/main">
  <authors>
    <author>Andrew Barney</author>
  </authors>
  <commentList>
    <comment ref="F2" authorId="0" shapeId="0">
      <text>
        <r>
          <rPr>
            <b/>
            <sz val="9"/>
            <color indexed="81"/>
            <rFont val="Tahoma"/>
            <family val="2"/>
          </rPr>
          <t>Andrew Barney:</t>
        </r>
        <r>
          <rPr>
            <sz val="9"/>
            <color indexed="81"/>
            <rFont val="Tahoma"/>
            <family val="2"/>
          </rPr>
          <t xml:space="preserve">
Answered the question with yes/no and then for examples. Nos have been treated as nothing but the yes's have not be interpreted (very few free texts)</t>
        </r>
      </text>
    </comment>
  </commentList>
</comments>
</file>

<file path=xl/comments9.xml><?xml version="1.0" encoding="utf-8"?>
<comments xmlns="http://schemas.openxmlformats.org/spreadsheetml/2006/main">
  <authors>
    <author>Andrew Barney</author>
  </authors>
  <commentList>
    <comment ref="F2" authorId="0" shapeId="0">
      <text>
        <r>
          <rPr>
            <b/>
            <sz val="9"/>
            <color indexed="81"/>
            <rFont val="Tahoma"/>
            <family val="2"/>
          </rPr>
          <t>Andrew Barney:</t>
        </r>
        <r>
          <rPr>
            <sz val="9"/>
            <color indexed="81"/>
            <rFont val="Tahoma"/>
            <family val="2"/>
          </rPr>
          <t xml:space="preserve">
Answered the question with yes/no and then for examples. Nos have been treated as nothing but the yes's have not be interpreted (very few free texts)</t>
        </r>
      </text>
    </comment>
  </commentList>
</comments>
</file>

<file path=xl/sharedStrings.xml><?xml version="1.0" encoding="utf-8"?>
<sst xmlns="http://schemas.openxmlformats.org/spreadsheetml/2006/main" count="943" uniqueCount="448">
  <si>
    <t>Gotland</t>
  </si>
  <si>
    <t>Lesvos</t>
  </si>
  <si>
    <t>La Reunion</t>
  </si>
  <si>
    <t>Mallorca</t>
  </si>
  <si>
    <t>Role</t>
  </si>
  <si>
    <t>General public</t>
  </si>
  <si>
    <t>Stakeholder</t>
  </si>
  <si>
    <t>Installer</t>
  </si>
  <si>
    <t>Owner of energy production equipment</t>
  </si>
  <si>
    <t>Gender</t>
  </si>
  <si>
    <t>Female</t>
  </si>
  <si>
    <t>Male</t>
  </si>
  <si>
    <t>Other</t>
  </si>
  <si>
    <t>Do not wish to answer</t>
  </si>
  <si>
    <t>Age</t>
  </si>
  <si>
    <t>18–24 years</t>
  </si>
  <si>
    <t>25–29 years</t>
  </si>
  <si>
    <t>30–39 years</t>
  </si>
  <si>
    <t>40–49 years</t>
  </si>
  <si>
    <t>50–64 years</t>
  </si>
  <si>
    <t>65 years and older</t>
  </si>
  <si>
    <t>Highest professional qualiﬁcation</t>
  </si>
  <si>
    <t>No professional qualiﬁcation</t>
  </si>
  <si>
    <t>Apprenticeship, vocational training</t>
  </si>
  <si>
    <t>Certiﬁcate from a technical college</t>
  </si>
  <si>
    <t>Qualiﬁcation from a specialised academy or a college of advanced vocational studies</t>
  </si>
  <si>
    <t>Qualiﬁcation from a university of applied sciences</t>
  </si>
  <si>
    <t>University degree</t>
  </si>
  <si>
    <t>Doctorate</t>
  </si>
  <si>
    <t>Employment status</t>
  </si>
  <si>
    <t>Employed</t>
  </si>
  <si>
    <t>Unemployed</t>
  </si>
  <si>
    <t>Pensioner</t>
  </si>
  <si>
    <t>Pupil/student</t>
  </si>
  <si>
    <t>Do not know/Do not wish to answer</t>
  </si>
  <si>
    <t>Type of community</t>
  </si>
  <si>
    <t>Urban</t>
  </si>
  <si>
    <t xml:space="preserve">Suburban </t>
  </si>
  <si>
    <t>Rural</t>
  </si>
  <si>
    <t>Totals</t>
  </si>
  <si>
    <t>Average monthly net household income (in Euro)</t>
  </si>
  <si>
    <t>Less than 1,000</t>
  </si>
  <si>
    <t>1000–2000</t>
  </si>
  <si>
    <t>2001–3000</t>
  </si>
  <si>
    <t>3001–4000</t>
  </si>
  <si>
    <t>4001–5000</t>
  </si>
  <si>
    <t>More than 5000</t>
  </si>
  <si>
    <t xml:space="preserve">1. Do you know how much the energy for your home /your business costs each month? </t>
  </si>
  <si>
    <t>Yes</t>
  </si>
  <si>
    <t>No</t>
  </si>
  <si>
    <t>Other/NR</t>
  </si>
  <si>
    <t>a. Has the cost gone up or down over time?</t>
  </si>
  <si>
    <t>Up</t>
  </si>
  <si>
    <t>Down</t>
  </si>
  <si>
    <t>Same</t>
  </si>
  <si>
    <t xml:space="preserve">b. Do you know if this is due to changes in the cost of energy or changes in how much energy you use?  </t>
  </si>
  <si>
    <t>Energy Cost</t>
  </si>
  <si>
    <t>Energy Use</t>
  </si>
  <si>
    <t>Both</t>
  </si>
  <si>
    <t>Don't know</t>
  </si>
  <si>
    <t>NR/Don't know</t>
  </si>
  <si>
    <t>2. Do you know the number of kWh of energy you use in your home or your business each month?</t>
  </si>
  <si>
    <t>No Response (NR)</t>
  </si>
  <si>
    <t>3. Do you know which energy consuming devices at your home/business use the most energy?</t>
  </si>
  <si>
    <t xml:space="preserve">4. Do you consider the energy efficiency of the energy consuming devices you buy for your home? </t>
  </si>
  <si>
    <t>Sometimes</t>
  </si>
  <si>
    <t>5. Do you have any energy generating equipment, like solar panels, installed? Who installed it and why?</t>
  </si>
  <si>
    <t>a. Do you have battery storage installed?</t>
  </si>
  <si>
    <t>b. Do you have net (smart) metering installed?</t>
  </si>
  <si>
    <t xml:space="preserve">6. Do you own an electrical car, cart or bike for your household/business? </t>
  </si>
  <si>
    <t>IF NO</t>
  </si>
  <si>
    <t xml:space="preserve">Are planning on purchasing one? </t>
  </si>
  <si>
    <t>Maybe if they are cheaper</t>
  </si>
  <si>
    <t xml:space="preserve">7. Do you know about tariffs that charge you a different price for electricity depending on when you use it? Do you have this type of tariff for your home/business? </t>
  </si>
  <si>
    <t>Do you know about tariffs that charge you a different price for electricity depending on when you use it?</t>
  </si>
  <si>
    <t>Do you have this type of tariff for your home/business?</t>
  </si>
  <si>
    <t>IF YES</t>
  </si>
  <si>
    <t>Do you consider this when you use electricity?</t>
  </si>
  <si>
    <t xml:space="preserve">8. Have you experienced blackouts or power outages on your islands? </t>
  </si>
  <si>
    <t xml:space="preserve">a.	 How long were these power outages?  </t>
  </si>
  <si>
    <t>Few Minutes</t>
  </si>
  <si>
    <t>1 Hour</t>
  </si>
  <si>
    <t>Few Hours</t>
  </si>
  <si>
    <t>Several Hours</t>
  </si>
  <si>
    <t>&gt; Day</t>
  </si>
  <si>
    <t xml:space="preserve">b. How do you cope with them? </t>
  </si>
  <si>
    <t>Waiting/ No action</t>
  </si>
  <si>
    <t>Surge Protectors</t>
  </si>
  <si>
    <t>Unplug appliances</t>
  </si>
  <si>
    <t>Reported Difficulties</t>
  </si>
  <si>
    <t>c.	Have you thought of finding a technical solution?</t>
  </si>
  <si>
    <t>Half hour</t>
  </si>
  <si>
    <t>Don't know/unsure</t>
  </si>
  <si>
    <t>Pumping water out</t>
  </si>
  <si>
    <t>Have candles/flashlights</t>
  </si>
  <si>
    <t>Not open the fridge</t>
  </si>
  <si>
    <t>Have gas oven</t>
  </si>
  <si>
    <t>Unplug electronics</t>
  </si>
  <si>
    <t>Contact DSO</t>
  </si>
  <si>
    <t>Purchased generator</t>
  </si>
  <si>
    <t>Nothing</t>
  </si>
  <si>
    <t>A little bit</t>
  </si>
  <si>
    <t>Something</t>
  </si>
  <si>
    <t>Quite a lot</t>
  </si>
  <si>
    <t>A great deal</t>
  </si>
  <si>
    <t>14. How did you first hear about local energy communities?</t>
  </si>
  <si>
    <t>Too many free text responses</t>
  </si>
  <si>
    <t>15. Would you be interested in joining a local energy community?</t>
  </si>
  <si>
    <t xml:space="preserve">Maybe </t>
  </si>
  <si>
    <t>TAM 1. I would be open to using Demand Response software that could help me control my energy consumption.</t>
  </si>
  <si>
    <t>Strongly Disagree</t>
  </si>
  <si>
    <t>Disagree</t>
  </si>
  <si>
    <t>Slightly Disagree</t>
  </si>
  <si>
    <t>Neither agree nor disagree</t>
  </si>
  <si>
    <t>Slightly Agree</t>
  </si>
  <si>
    <t>Agree</t>
  </si>
  <si>
    <t>Completely Agree</t>
  </si>
  <si>
    <t>TAM 2. Rank the following in order of importance for you when considering using Demand Response methods:</t>
  </si>
  <si>
    <t>Ease of use</t>
  </si>
  <si>
    <t>Economic savings</t>
  </si>
  <si>
    <t>Comfort level</t>
  </si>
  <si>
    <t>Environment issues</t>
  </si>
  <si>
    <t>Island self sufficiency</t>
  </si>
  <si>
    <t xml:space="preserve">TAM 3. Do you have concerns about using a Demand Response energy solution? </t>
  </si>
  <si>
    <t>Summary free text</t>
  </si>
  <si>
    <t>Worry about local TSO control/involvement</t>
  </si>
  <si>
    <t>Loss of control</t>
  </si>
  <si>
    <t>Time constraints</t>
  </si>
  <si>
    <t>Data security</t>
  </si>
  <si>
    <t>Organization and control</t>
  </si>
  <si>
    <t>Technical issues</t>
  </si>
  <si>
    <t>Econonomic benefits</t>
  </si>
  <si>
    <t>Need more information</t>
  </si>
  <si>
    <t>9. How much do you know about demand response?</t>
  </si>
  <si>
    <t xml:space="preserve">10. How much do you know about saving energy? </t>
  </si>
  <si>
    <t xml:space="preserve">11. How much do you know about about energy management? </t>
  </si>
  <si>
    <t xml:space="preserve">12. How much do you know about local energy communities? </t>
  </si>
  <si>
    <t xml:space="preserve">13. How much do you know about about energy storage? </t>
  </si>
  <si>
    <t>Unclassified</t>
  </si>
  <si>
    <t>PARAMETERS</t>
  </si>
  <si>
    <t>AVERAGE VALUES</t>
  </si>
  <si>
    <t>RANKING</t>
  </si>
  <si>
    <t>All responses:</t>
  </si>
  <si>
    <t>Island Averaged:</t>
  </si>
  <si>
    <t>16. Is there something else you would like to learn more about? If so, what?</t>
  </si>
  <si>
    <t>Producing electricity myself</t>
  </si>
  <si>
    <t>Solar panels/equipment</t>
  </si>
  <si>
    <t>Local energy communities and energy management</t>
  </si>
  <si>
    <t>Energy storage, ways to change consumption habits</t>
  </si>
  <si>
    <t>Solar panels</t>
  </si>
  <si>
    <t>Solar power</t>
  </si>
  <si>
    <t>Energy storage, cost benefit</t>
  </si>
  <si>
    <t>Energy communites, energy management, energy tariffs</t>
  </si>
  <si>
    <t>Increasing energy efficiency</t>
  </si>
  <si>
    <t>Energy in general, everything!</t>
  </si>
  <si>
    <t>Smarter energy usage, generating and storing energy, reducing energy use</t>
  </si>
  <si>
    <t>Energy storage</t>
  </si>
  <si>
    <t>Everything!</t>
  </si>
  <si>
    <t>Energy communities, law and regulations around it</t>
  </si>
  <si>
    <t>Energy communities</t>
  </si>
  <si>
    <t xml:space="preserve">Cost- Benefit </t>
  </si>
  <si>
    <t xml:space="preserve">How to join a local enegry community? </t>
  </si>
  <si>
    <t>Cost to be involved</t>
  </si>
  <si>
    <t>Future energy changes</t>
  </si>
  <si>
    <t>Legal process for entering a local energy community</t>
  </si>
  <si>
    <t xml:space="preserve">Not clear how to get involved </t>
  </si>
  <si>
    <t>no</t>
  </si>
  <si>
    <t>Information on hydrogen</t>
  </si>
  <si>
    <t>How to consume less</t>
  </si>
  <si>
    <t>Will the project to switch from coal to biomass in the Gol and Bois Rouge plants really reduce CO2 emissions?
Won't it create land pressure?
Will the replanted trees absorb CO2 as quickly as those cut and burned?
Why not develop geothermal and swac as well as mini nuclear?</t>
  </si>
  <si>
    <t>(No answer but yes)</t>
  </si>
  <si>
    <t>Financing of local production</t>
  </si>
  <si>
    <t>Energy savings for collective houseing</t>
  </si>
  <si>
    <t>-</t>
  </si>
  <si>
    <t>Why was Sea Water Air Conditioning (SWAC) a failure?</t>
  </si>
  <si>
    <t>Benefits of saving energy</t>
  </si>
  <si>
    <t>Information in a simpler form, websites</t>
  </si>
  <si>
    <t>Local enegy communities</t>
  </si>
  <si>
    <t>Hydrogen, citizen actions</t>
  </si>
  <si>
    <t>Installation details for renewable technologies</t>
  </si>
  <si>
    <t>Actual price of electricity</t>
  </si>
  <si>
    <t>Details on renewable energy technologies manufacturing</t>
  </si>
  <si>
    <t>Cost benefit details of renewables</t>
  </si>
  <si>
    <t>Clearer details on local production</t>
  </si>
  <si>
    <t>Solar electricity installation</t>
  </si>
  <si>
    <t>Obligation of power company to buy electricity from solar</t>
  </si>
  <si>
    <t>Billing for electricity</t>
  </si>
  <si>
    <t>Solar and wind energy installation</t>
  </si>
  <si>
    <t>More about everything</t>
  </si>
  <si>
    <t>Saving energy and awareness</t>
  </si>
  <si>
    <t>Energy efficiency in communities (transport and home)</t>
  </si>
  <si>
    <t>Creating energy communties</t>
  </si>
  <si>
    <t>Energy pricing</t>
  </si>
  <si>
    <t>Energy community (Self consumption and sharing between members)</t>
  </si>
  <si>
    <t>17 or 18. How do you see your island in 10 years' time regarding energy management?</t>
  </si>
  <si>
    <t>Positive</t>
  </si>
  <si>
    <t>Neutral</t>
  </si>
  <si>
    <t>Negative</t>
  </si>
  <si>
    <t>I hope that it will improve, I hope we will produce more of our own energy.</t>
  </si>
  <si>
    <t>I don't have faith in GEAB (local grid operator) so things are probably going to get worse.</t>
  </si>
  <si>
    <t>It can be better here with (more) wind power and that people think about that sort of thing. We will get a new cable, which is good.</t>
  </si>
  <si>
    <t>Energy usage on the island will increase and we will need to turn to nuclear power and will also need a new cable to the mainland.</t>
  </si>
  <si>
    <t>I am actually more worried about the water situation! I think that technology will be developed to help with the situation here and things will get better.</t>
  </si>
  <si>
    <t>I want to say that it will improve but I'm pretty skeptical to that happening.</t>
  </si>
  <si>
    <t>It is difficult to say, but it has to get better. We can't continue to be so dependant on the mainland and the cable.</t>
  </si>
  <si>
    <t>Pretty much like it is now, but in 30 years I can see it  being better.</t>
  </si>
  <si>
    <t>I think it is going to improve a lot. There is a lot of interest in Gotland and there are a lot of pilot projects on Gotland. Things will be a lot better in 10 years.</t>
  </si>
  <si>
    <t>No opinion or idea, guessing maybe better?</t>
  </si>
  <si>
    <t>I hope people will have an increased awareness of the situation!</t>
  </si>
  <si>
    <t>Hopefully it will be better because people are more aware and ask questions and develop and improve their own energy usage.</t>
  </si>
  <si>
    <t>Maybe things will be better? I don’t really know which direction we’re heading. I know people want to produce their own electricity more but I don’t know if that will allowed.</t>
  </si>
  <si>
    <t>I wish I could say yes, but I am skeptical of Vattenfall that runs the net as they only buy some wind power and are skeptical towards solar power. It would rely on GEAB and Vattenfall wanting to change it, otherwise no.</t>
  </si>
  <si>
    <t>Hmm. That’s hard to tell? I guess they will build another cable and build some offshore farms. Maybe some more smart solutions to balance the demand a bit more but I expect bigger changes on the production side. If Cementa keeps going like they do.</t>
  </si>
  <si>
    <t xml:space="preserve">It will change, but I also think if things keep following the path we are following right now the demand will drop drastically because Cementa will close down. That means about 2/3 of the energy consumption will just vanish. If that happens. But right now, I see there will a transformation in the energy system. There will be more, will walk towards more electricity consumption and less fossils. That is harder if Cementa is here. Cementa is the decider. We can use more bioenergy for example, more car electrification but maybe not freight. It isn’t a great fit for freight. Hard to guess about the planes and boats, are those part of the island’s energy consumption? Hard question! </t>
  </si>
  <si>
    <t>I think it will get worse than it is now because it is connected to the water management which is already quite bad. They give out water warnings every year and that is going to eventually impact the energy usage on the island.</t>
  </si>
  <si>
    <t>P</t>
  </si>
  <si>
    <t>N</t>
  </si>
  <si>
    <t>B</t>
  </si>
  <si>
    <t>Better management</t>
  </si>
  <si>
    <t>Better informed, more autonomy</t>
  </si>
  <si>
    <t>Mainland grid connection</t>
  </si>
  <si>
    <t>Better</t>
  </si>
  <si>
    <t>More wind parks, more electric cars</t>
  </si>
  <si>
    <t>Same situation</t>
  </si>
  <si>
    <t>More wind power</t>
  </si>
  <si>
    <t>Mainland grid connection, increased wind power</t>
  </si>
  <si>
    <t>More renewables</t>
  </si>
  <si>
    <t>Better, grid connection?</t>
  </si>
  <si>
    <t>Grid connection, Smart meters, higher penetration of renewables</t>
  </si>
  <si>
    <t>No shortages</t>
  </si>
  <si>
    <t>Wind power</t>
  </si>
  <si>
    <t xml:space="preserve">Grid Connection </t>
  </si>
  <si>
    <t>NA</t>
  </si>
  <si>
    <t>Green energy and electric autonomy!</t>
  </si>
  <si>
    <t>Autonomy</t>
  </si>
  <si>
    <t>Good question / No idea</t>
  </si>
  <si>
    <t>No idea</t>
  </si>
  <si>
    <t>Autonomy thanks to microgrids</t>
  </si>
  <si>
    <t>Semi-autonomous</t>
  </si>
  <si>
    <t>More autonomous and independent, but with environmental compromises for large solar and wind power plant sites. 
The network will have to adapt to new uses: individual and collective self-consumption, recharging of electric vehicles</t>
  </si>
  <si>
    <t>Responsible, active, innovative, even exemplary in the field (hoping that this will go beyond the dream...!)</t>
  </si>
  <si>
    <t>Transport has finally been addressed instead of focusing the debate only on PV and electricity as the only solution. With a larger share of public/private investments in Energy demand management than in production.</t>
  </si>
  <si>
    <t>I don't know</t>
  </si>
  <si>
    <t>I imagine it to be healthier with less waste on the road and more non-polluting cars</t>
  </si>
  <si>
    <t>An island with strong Energy Demand Management measures at structural and collective level (e.g. prescriptions in the PLU on building provisions: simple measures such as obligatory shutters and sunshades in the basements, vegetation, etc.,), which has invested in Renewable energy to have a sustainable energy mix and less dependence on imports, and energy infrastructures in the hands of the public sector and citizens, with an ambitious political vision.
Translated with www.DeepL.com/Translator (free version)</t>
  </si>
  <si>
    <t>50% renewable energy</t>
  </si>
  <si>
    <t>The promotion of sobriety will have led to a reduction in electricity consumption and fuel consumption. The flexibility of demand will have made it possible to increase the share of low-carbon production in the electricity mix. Reunion will have launched a major project to develop low-carbon and controllable alternative production systems</t>
  </si>
  <si>
    <t>Energy management in commercial buildings and building clusters</t>
  </si>
  <si>
    <t>not sure that real progress is being made.</t>
  </si>
  <si>
    <t>We live in a society of over-consumption and have done so for a long time. I hope that in 10 years' time, energy management will be better, but I am afraid that 10 years will not be enough to positively revolutionise this management.</t>
  </si>
  <si>
    <t>I have no ideas on this area</t>
  </si>
  <si>
    <t>More responsible and economical.</t>
  </si>
  <si>
    <t>In the same situation</t>
  </si>
  <si>
    <t>Hard</t>
  </si>
  <si>
    <t>Same as today.</t>
  </si>
  <si>
    <t>With a lot of biofuels. Renewable content in the electricity mix a bit higher (with PV and wind projects). 
Still no autonomy. 
Citizens more sensitive to these issues</t>
  </si>
  <si>
    <t>autonomy?</t>
  </si>
  <si>
    <t>a much higher share of clean energy production</t>
  </si>
  <si>
    <t>the same as today due to lack of ambition</t>
  </si>
  <si>
    <t>Electrical autonomy required</t>
  </si>
  <si>
    <t>Little hope for improvement</t>
  </si>
  <si>
    <t>100% renewable</t>
  </si>
  <si>
    <t>A lot of potential in Reunion. Maximum use of locally produced non-fossil energy</t>
  </si>
  <si>
    <t>self-sufficiency for domestic consumption</t>
  </si>
  <si>
    <t>Better electrically (renewable energies and energy saving) but worse energetically (cars etc.).</t>
  </si>
  <si>
    <t>Ideally, self-sufficient in green energy production without the need for coal input.</t>
  </si>
  <si>
    <t>PVs everywhere with electrolysers, and smart grid cities</t>
  </si>
  <si>
    <t>With technological innovations in this area. 
Better grid and tariff management.
More solar installations, especially on collective buildings.</t>
  </si>
  <si>
    <t>With the rise of the electric car and the increase in population, fossil fuels will be used more and more to meet demand.</t>
  </si>
  <si>
    <t>Development of photovoltaics, use of biomass with reliable sources and reduction of consumption to achieve electrical autonomy</t>
  </si>
  <si>
    <t>Self-sufficient with inhabitants who are aware of the importance of energy and will therefore avoid wasting it</t>
  </si>
  <si>
    <t>Electric bikes on dedicated routes.
More telecommuting that limits travel.
New technologies that will allow us to make better use of the sun or the wind.
Biomass management outside sunny periods.</t>
  </si>
  <si>
    <t>I hope that it will be more autonomous and serene regarding its energy management. That a sustainable, citizen and economic solution can be implemented on the whole island..</t>
  </si>
  <si>
    <t>It will be deployed more and more, but it will only concern a negligible part of the buildings in Réunion</t>
  </si>
  <si>
    <t>Quite pessimistic about the ecological objectives that have been declared for years.
A biomass imported from Canada cannot be an end in itself. Although "cleaner" than coal in the end it must be admitted...
Important Energy Demand Management efforts must be implemented, both collectively (SWAC for example) and individually (better use of air conditioning for example)
Not to mention transport, where the challenge is probably even greater...
Translated with www.DeepL.com/Translator (free version)</t>
  </si>
  <si>
    <t>Energy self-sufficient</t>
  </si>
  <si>
    <t>If all the human and financial means were put in place to make the population aware of energy savings and the impacts for our island, my island would be the exemplary territory in terms of energy management in 10 years.</t>
  </si>
  <si>
    <t>Not very well</t>
  </si>
  <si>
    <t>Full energy autonomy</t>
  </si>
  <si>
    <t>Since albioma has switched to biomass we will be burning wood with PV and more and some load shedding and demand side management .....
I think consumption will increase again and the rebound effects will outweigh the gains</t>
  </si>
  <si>
    <t>Nothing to say</t>
  </si>
  <si>
    <t>Moving forward</t>
  </si>
  <si>
    <t>No answer</t>
  </si>
  <si>
    <t>I hope that it will be better than it is now, I want that to happen.</t>
  </si>
  <si>
    <t>GEAB (the local grid operator) can handle the situation, but it is hard to see what they could do in 10 years.</t>
  </si>
  <si>
    <t>Very good, because in 10 years there will be a cable to the penisula which will solve everything. I believe that you will need to have a procent of (production) from renewable energy.</t>
  </si>
  <si>
    <t>I don't care. Everything is very dark, very black. If this continues, the epidemic will be fatal.</t>
  </si>
  <si>
    <t>No idea. I would like more wind power here. I don't understand why they don't approve it?</t>
  </si>
  <si>
    <t>Fatal. It will be the same or worse, people aren't interested.</t>
  </si>
  <si>
    <t>The island has the potential to be very advanced in the use of renewable energy if it doesn't let itself be dissuaded by the lobbies</t>
  </si>
  <si>
    <t>Super well, n the 2030 agenda I expect there will be an energy revolution</t>
  </si>
  <si>
    <t>I hope very well, without added costs.</t>
  </si>
  <si>
    <t>I hope they change and take advantage of the sun which is a very cheap resourse and isn't being well managed</t>
  </si>
  <si>
    <t>Same as now.</t>
  </si>
  <si>
    <t>Approving additional use of natural resources.</t>
  </si>
  <si>
    <t>I believe that there will be more solar panels and now they say they are going to prohibit diesel on the island, but I am not sure if this can be done.</t>
  </si>
  <si>
    <t>I don't know, I see it as crowded with apartments, hotels and without nature.</t>
  </si>
  <si>
    <t>I don't know, but I don't think there will be much change.</t>
  </si>
  <si>
    <t>With more self-consumption from photovoltaics and security in case of disconnects from the penisula.</t>
  </si>
  <si>
    <t>I see, sadly, the proliferation of big PV parks invading the land. A natural paradise that will cease looking like one.</t>
  </si>
  <si>
    <t>All electric!</t>
  </si>
  <si>
    <t>With the coal plants closed!</t>
  </si>
  <si>
    <t xml:space="preserve">With consolidated distributed generation, with self-consumption in most of the properties and installation of energy storage, with a very important role of electric mobility in the storage and generation of the houses or properties.
</t>
  </si>
  <si>
    <t>The big consumers will the be the first to use these types of systems because they will benefit the most from the supports that exist.</t>
  </si>
  <si>
    <t>In principle, as long as the bureaucratic obstacles imposed by the island governments and the electricity distributor are reduced, which is to say, that they will encourage photovoltaic self-consumption in all its forms, in addition to other alternative energies.</t>
  </si>
  <si>
    <t>If driven by the politicians, bad. If driven by technicians, good…</t>
  </si>
  <si>
    <t>Urban/Suburban</t>
  </si>
  <si>
    <t>N/A</t>
  </si>
  <si>
    <t>Still very dependent on fossil fuels, notably because of a strong dependen'ce on the car, and very slow change of mentality</t>
  </si>
  <si>
    <t>Majorca</t>
  </si>
  <si>
    <t>No, just curious about it!</t>
  </si>
  <si>
    <t>I worry about how much control GEAB (local grid operator) would have over when I can use things/things start.</t>
  </si>
  <si>
    <t>I worry that I don't get decide myself when I do things.</t>
  </si>
  <si>
    <t>It isn't something for me.</t>
  </si>
  <si>
    <t>No, really nothing! I would think that it would be fun to try out but it needs to be user friendly!</t>
  </si>
  <si>
    <t>I am worried that it might take a lot of time or make my life more difficult. It also isn't also going to work, we live in an appartment so we can't start washing our clothes at 1 a.m. and disturb our neighbors with it.</t>
  </si>
  <si>
    <t xml:space="preserve">No, nothing </t>
  </si>
  <si>
    <t>No, not really.</t>
  </si>
  <si>
    <t>It sounds interesting but it would be very difficult with kids, I think. Sometimes you really need to wash clothes and do dishes, it can't wait. I don't know if I or my family are sufficiently flexible.</t>
  </si>
  <si>
    <t>How much flexibility there is in the system? Don’t know enough about it to trust it.</t>
  </si>
  <si>
    <t>No, it sounds good!</t>
  </si>
  <si>
    <t>No, no worries.</t>
  </si>
  <si>
    <t>I don't want GEAB to be involved, otherwise it sounds interesting!</t>
  </si>
  <si>
    <t>Not really, maybe being limited in when I can do things?</t>
  </si>
  <si>
    <t>No, nothing. Sounds good.</t>
  </si>
  <si>
    <t>Data security, who has access to my information.</t>
  </si>
  <si>
    <t xml:space="preserve">I don’t have time to play with these things, so it needs to be easy. If it isn’t user friendly, what is the point? It shouldn’t be time consuming. </t>
  </si>
  <si>
    <t>I'm very interested if I could see my consumption and see what is using how much. I don’t want to give up my control over when I use electricity.</t>
  </si>
  <si>
    <t xml:space="preserve">Todo lo que tengo que saber, me llega la factura y la pago. Yo soy de Endesa y se que es un monopolio pero si sales de Endesa, pero que pasa que yo pongo una reclamación y me tratan muy bien. Cualquier problema con Endesa te tratan muy bien. Las otras compañías no sabes como pueden tratarte. Cuando paso lo de la subida de la luz, yo no tengo contratos raros., y me enviaron una carta que me dijeron que a mi no me iban a subir la luz. </t>
  </si>
  <si>
    <t>No soy constante, tengo muchas cosas que hacer, no se si la usaría. Hay tantas aplicaciones en el teléfono.</t>
  </si>
  <si>
    <t>No, me gustaría saber más acerca de todo esto</t>
  </si>
  <si>
    <t>El uso de sistemas de control de la energía me perecería una cosa muy útil, a la vez que hacer bien al planeta nos haríamos bien a nosotros y a gusta la domótica</t>
  </si>
  <si>
    <t xml:space="preserve">No me preocupa, si la gestión implica penalización, incluso corte eléctrico de  los que desperdician energía y abusan de su consumo y por el contrario y los que ayudan al ahorro energético reciben ahorros económicos. </t>
  </si>
  <si>
    <t>Si, una mala gestión puede implicar un rechazo del usuario.</t>
  </si>
  <si>
    <t>Si, es la clave del ahorro</t>
  </si>
  <si>
    <t>No me preocupa</t>
  </si>
  <si>
    <t>Decreased comfort due to a loss of control over the use of our devices.</t>
  </si>
  <si>
    <t>Who is the manager of the solution?
Is the preservation of private data guaranteed?
Is free will possible?</t>
  </si>
  <si>
    <t>For the individual, adding computer/energy/storage of infomartion on a server/updating phones/buying smartphones/dependence on hi-tech industries/lack of training so as not to be subjected to the monetisation of our personal data....etc... to control devices that would not need it in the first place seems to me to be going in the wrong direction, we cannot hope for a change in behaviour linked to consumption if people are completely uncoupled.
Unfortunately, the business model of the future necessarily involves computer assistance in all our actions, whereas energy sobriety must be made conscious.</t>
  </si>
  <si>
    <t>Personal data management. This is the first important element for me. My criteria: yes if public management with full transparency and control by citizens, no management of the system by a private third party.</t>
  </si>
  <si>
    <t>Respect for personal data.</t>
  </si>
  <si>
    <t>It should be possible to anticipate any shortcomings in this response. It should also be possible for each consumer to find a certain degree of comfort, and not feel constrained by it.</t>
  </si>
  <si>
    <t>That the consumer no longer has control over his consumption! 
That heavy consumers are stigmatised</t>
  </si>
  <si>
    <t>Not being able to control certain parameters in an emergency, hence an automated but flexible system.</t>
  </si>
  <si>
    <t>La Réunion</t>
  </si>
  <si>
    <t>b. Free text</t>
  </si>
  <si>
    <t>No hay apagones</t>
  </si>
  <si>
    <t>Bien, no se necesita ya que hay pocos apagones desde que se instaló el cable de conexión con la peninsula</t>
  </si>
  <si>
    <t>Cuando las baterías estén asequibles de precio, instalare un sistema tipo sai para circuitos esenciales, en caso de apagón en la red</t>
  </si>
  <si>
    <t>No, porque vivo en un piso de un edificio plurifamiliar y no dispongo de espacio para alternativa.</t>
  </si>
  <si>
    <t>Wait</t>
  </si>
  <si>
    <t>old-fashioned</t>
  </si>
  <si>
    <t>Patience</t>
  </si>
  <si>
    <t>Avoid opening the refrigerator to store food. Candlelight and torches. Appropriate activities: reading, board games, etc.</t>
  </si>
  <si>
    <t>en n'ouvrant pas les appareils de froid alimentaire et cuisine au gaz</t>
  </si>
  <si>
    <t>unplug the equipment causing a power surge</t>
  </si>
  <si>
    <t>They occurred during the night, so without much impact</t>
  </si>
  <si>
    <t>I went without electricity during the period</t>
  </si>
  <si>
    <t>we make do with it by doing something else without electricity</t>
  </si>
  <si>
    <t>By contacting the DSO</t>
  </si>
  <si>
    <t>with the means at hand</t>
  </si>
  <si>
    <t>In the context of a hurricane, we anticipate the power cut by doing less shopping and thus restricting the use of the fridge. We plan to use appliances that do not require electricity, such as a gas cooker, a manual coffee maker, candles for lighting at night, etc. .... As for the rest, we do without.</t>
  </si>
  <si>
    <t>rechargeable led lamp + candle + generator for major outages</t>
  </si>
  <si>
    <t>Candlelight and lamps. Use of computer/phone batteries.</t>
  </si>
  <si>
    <t>Candle</t>
  </si>
  <si>
    <t>By lighting a candle, it was in the middle of the evening dinner</t>
  </si>
  <si>
    <t>Be patient!</t>
  </si>
  <si>
    <t>I waited for the electricity to return</t>
  </si>
  <si>
    <t>Keep the refrigerator open as little as possible.
Always have a torch nearby.</t>
  </si>
  <si>
    <t>Patience and torchlight</t>
  </si>
  <si>
    <t>With candles</t>
  </si>
  <si>
    <t>I can't do anything</t>
  </si>
  <si>
    <t>Generator set</t>
  </si>
  <si>
    <t>Yes, temporary with a generator. Otherwise PV installation but in a flat it is not possible.</t>
  </si>
  <si>
    <t>local DSO</t>
  </si>
  <si>
    <t>non</t>
  </si>
  <si>
    <t>problem with the design of the electrical network in my home, no electrician was able to solve it…</t>
  </si>
  <si>
    <t>Yes, invest in a generator but due to lack of funds it was not done.</t>
  </si>
  <si>
    <t>Not immediately</t>
  </si>
  <si>
    <t>I don't understand the question</t>
  </si>
  <si>
    <t>During the day photovoltaic panels could take over but not in the evening.</t>
  </si>
  <si>
    <t>Yes, I would like to install photovoltaic panels, but the configuration of my roof and my place of residence do not allow very good yields.</t>
  </si>
  <si>
    <t>No, the problem is too one-time</t>
  </si>
  <si>
    <t>c. Free text</t>
  </si>
  <si>
    <t>Vänta!</t>
  </si>
  <si>
    <t>Vänta</t>
  </si>
  <si>
    <t>Har en preppers kit (water, propane, food, crank radio/light). Inget energi lösning.</t>
  </si>
  <si>
    <t>Kamin har vi och vatten dunk men ingen generator, behöver inte den.</t>
  </si>
  <si>
    <t>Tanda ett ljus och får ut så mycket vatten innan det stängs ner. Jag har en vedkamin så jag kan varma huset om det händer i vinter.</t>
  </si>
  <si>
    <t>Jag gör ingenting</t>
  </si>
  <si>
    <t>Ingen idé att investera i något när they are so short.</t>
  </si>
  <si>
    <t xml:space="preserve">Ingenting, väntar </t>
  </si>
  <si>
    <t>Nej, nej behövs inte. Det blir inte kallt var jag bor för så kort tid.</t>
  </si>
  <si>
    <t>Anpassa mig efter situation och gör saker en annan gång</t>
  </si>
  <si>
    <t>Nej, men kanske nu att jag tänker på det!</t>
  </si>
  <si>
    <t>Inget, men annars bara normala stearinljus and ficklampor om de behövs!</t>
  </si>
  <si>
    <t>Kanske köpa en kamin?</t>
  </si>
  <si>
    <t xml:space="preserve">Curse, and then wait. Once i cooked a coffee in a camping cooker </t>
  </si>
  <si>
    <t>We have a camping stove to cook if we need, we have candles.</t>
  </si>
  <si>
    <t>Not really, I live in town house so a generator or something like that doesn’t make sense.</t>
  </si>
  <si>
    <t>Inget</t>
  </si>
  <si>
    <t>Jag har funderat på det, köpa en kampnings kök. Inget generator eller sånt.</t>
  </si>
  <si>
    <t xml:space="preserve">Ofta runt en halv timme, men mer på landet än i stan </t>
  </si>
  <si>
    <t>Svära, gör inte så mycket än vänta.</t>
  </si>
  <si>
    <t>Ja, jag planerade att köpa en back upp, som en generator när det var värst.  Men nu känns det inte aktuellt längre. Vi har en uppvärmning som fungerar utan el. Vi kan använda grillen om vill behöva laga matt. Vattnet är problemet!</t>
  </si>
  <si>
    <t>Jag har nästan alltid backup vatten, man kan inte få ut vatten under avbrotten. Annars, acceptera - ingen kaffe då!</t>
  </si>
  <si>
    <t>Wait for them to end. I’m not usually that concerned because they are short.</t>
  </si>
  <si>
    <t>I would like solar panels and wind power of my own as a backup.</t>
  </si>
  <si>
    <t>I wait for the power to come back on</t>
  </si>
  <si>
    <t>No, not really long enough to be worth it.</t>
  </si>
  <si>
    <t>Vänta tills den kommer tillbaka.</t>
  </si>
  <si>
    <t>Solar paneler och batteri, kanske, men inte helt på grund av strömavbrotten.</t>
  </si>
  <si>
    <t>Scream and curse. No practical solutions, just use the phone for wifi as long as the outage is short.</t>
  </si>
  <si>
    <t>Lighting candles, swearing</t>
  </si>
  <si>
    <t>Not really (mentioned a generator, but later added that wasn’t seriously being considered)</t>
  </si>
  <si>
    <t>Förbereda vatten, har kamin, utedass och så vidare redan</t>
  </si>
  <si>
    <t>Nej, inte mer an vad vi har</t>
  </si>
  <si>
    <t>Vänta bara</t>
  </si>
  <si>
    <t>Vänta! Ta en promenad, tänd en ljus</t>
  </si>
  <si>
    <t>Nej, inte direkt. Det finns en kamin om det händer när det är kallt</t>
  </si>
  <si>
    <t>No hay apagaones en la isla</t>
  </si>
  <si>
    <t>Aguantamos cuando hay tormentas. Creo que en las redes no tienen toma de tierra. Las tormentas pueden afectar a las mini-centralitas porque no hay buena protección. Lo veo vulnerable hay que proteger las instalaciones</t>
  </si>
  <si>
    <t>No hay apagones en la isla</t>
  </si>
  <si>
    <t>No hay apagones, una vez se apagó toda la calle pero duró dos segundos.</t>
  </si>
  <si>
    <t>Ya no hay apagones</t>
  </si>
  <si>
    <t xml:space="preserve">La verdad que no he tenido apagones, solo si hacen algo en la red eléctrica o así pero aquí no me pasa eso. </t>
  </si>
  <si>
    <t>Y desde luego no he pensado en poner nada.</t>
  </si>
  <si>
    <t xml:space="preserve">No recuerdo la última vez que hubo un apagón. </t>
  </si>
  <si>
    <t>A velas</t>
  </si>
  <si>
    <t xml:space="preserve">No hay apagones, yo nunca he tenido apagones. </t>
  </si>
  <si>
    <t>NO es necesario</t>
  </si>
  <si>
    <t xml:space="preserve">Hemos tenido pero son de la casa. </t>
  </si>
  <si>
    <t>No he pensado acerca de ello.</t>
  </si>
  <si>
    <t xml:space="preserve">Tengo solar no tengo ese problema. </t>
  </si>
  <si>
    <t>Cuando no funcionase podría poner el generador</t>
  </si>
  <si>
    <t>Tener apagones de luz.</t>
  </si>
  <si>
    <t>Es raro .</t>
  </si>
  <si>
    <t xml:space="preserve">Ya no hay apagones, eso era antes de tirar el cable por debajo del mar. Ahora los apagones es que se salten los plomos, nada más. </t>
  </si>
  <si>
    <t>No he pensado, no es necesario</t>
  </si>
  <si>
    <t>Si, 6 horas. Sin luz, no.</t>
  </si>
  <si>
    <t>Los apagones no nos afectan mucho,</t>
  </si>
  <si>
    <t>No he pensado en ninguna solución</t>
  </si>
  <si>
    <t>Nos resignamos, ante un apagón no puedo hacer mas que esperar su restablecimiento.</t>
  </si>
  <si>
    <t>x</t>
  </si>
  <si>
    <t>Would you be interested in joining a local energy community?</t>
  </si>
  <si>
    <t>Maybe</t>
  </si>
  <si>
    <t>Openess to using Demand Respose Software</t>
  </si>
  <si>
    <t>Neither agree or disagree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</si>
</sst>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6">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14"/>
      <color theme="1"/>
      <name val="Arial"/>
      <family val="2"/>
    </font>
    <font>
      <b/>
      <sz val="8"/>
      <color theme="1"/>
      <name val="Arial"/>
      <family val="2"/>
    </font>
    <font>
      <sz val="8"/>
      <color theme="1"/>
      <name val="Arial"/>
      <family val="2"/>
    </font>
    <font>
      <sz val="9"/>
      <color theme="1"/>
      <name val="Arial"/>
      <family val="2"/>
    </font>
    <font>
      <sz val="12"/>
      <color theme="1"/>
      <name val="Calibri"/>
      <family val="2"/>
      <scheme val="minor"/>
    </font>
    <font>
      <b/>
      <sz val="11"/>
      <color theme="1"/>
      <name val="Open Sans"/>
      <family val="2"/>
    </font>
    <font>
      <b/>
      <sz val="11"/>
      <color theme="4"/>
      <name val="Calibri"/>
      <family val="2"/>
      <charset val="161"/>
      <scheme val="minor"/>
    </font>
    <font>
      <b/>
      <sz val="11"/>
      <color theme="1"/>
      <name val="Calibri"/>
      <family val="2"/>
      <charset val="161"/>
      <scheme val="minor"/>
    </font>
    <font>
      <b/>
      <sz val="11"/>
      <name val="Calibri"/>
      <family val="2"/>
      <charset val="161"/>
      <scheme val="minor"/>
    </font>
    <font>
      <sz val="9"/>
      <color indexed="81"/>
      <name val="Tahoma"/>
      <family val="2"/>
    </font>
    <font>
      <b/>
      <sz val="9"/>
      <color indexed="81"/>
      <name val="Tahoma"/>
      <family val="2"/>
    </font>
    <font>
      <sz val="11"/>
      <color theme="1"/>
      <name val="Arial"/>
      <family val="2"/>
    </font>
  </fonts>
  <fills count="4">
    <fill>
      <patternFill patternType="none"/>
    </fill>
    <fill>
      <patternFill patternType="gray125"/>
    </fill>
    <fill>
      <patternFill patternType="solid">
        <fgColor rgb="FF92D050"/>
        <bgColor indexed="64"/>
      </patternFill>
    </fill>
    <fill>
      <patternFill patternType="solid">
        <fgColor rgb="FFFFFF00"/>
        <bgColor indexed="64"/>
      </patternFill>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8" fillId="0" borderId="0"/>
    <xf numFmtId="9" fontId="8" fillId="0" borderId="0" applyFont="0" applyFill="0" applyBorder="0" applyAlignment="0" applyProtection="0"/>
  </cellStyleXfs>
  <cellXfs count="56">
    <xf numFmtId="0" fontId="0" fillId="0" borderId="0" xfId="0"/>
    <xf numFmtId="0" fontId="2" fillId="0" borderId="0" xfId="0" applyFont="1"/>
    <xf numFmtId="0" fontId="3" fillId="0" borderId="0" xfId="0" applyFont="1"/>
    <xf numFmtId="0" fontId="4" fillId="0" borderId="0" xfId="0" applyFont="1" applyAlignment="1">
      <alignment horizontal="justify" vertical="center"/>
    </xf>
    <xf numFmtId="0" fontId="5" fillId="0" borderId="1" xfId="0" applyFont="1" applyBorder="1" applyAlignment="1">
      <alignment horizontal="justify" vertical="center" wrapText="1"/>
    </xf>
    <xf numFmtId="0" fontId="6" fillId="0" borderId="2" xfId="0" applyFont="1" applyBorder="1" applyAlignment="1">
      <alignment horizontal="justify" vertical="center" wrapText="1"/>
    </xf>
    <xf numFmtId="0" fontId="5" fillId="0" borderId="1" xfId="0" applyFont="1" applyBorder="1" applyAlignment="1">
      <alignment vertical="center" wrapText="1"/>
    </xf>
    <xf numFmtId="0" fontId="6" fillId="0" borderId="3" xfId="0" applyFont="1" applyBorder="1" applyAlignment="1">
      <alignment horizontal="justify" vertical="center" wrapText="1"/>
    </xf>
    <xf numFmtId="0" fontId="5" fillId="0" borderId="2" xfId="0" applyFont="1" applyBorder="1" applyAlignment="1">
      <alignment horizontal="justify" vertical="center" wrapText="1"/>
    </xf>
    <xf numFmtId="0" fontId="7" fillId="0" borderId="2" xfId="0" applyFont="1" applyBorder="1" applyAlignment="1">
      <alignment horizontal="justify" vertical="center" wrapText="1"/>
    </xf>
    <xf numFmtId="0" fontId="7" fillId="0" borderId="3" xfId="0" applyFont="1" applyBorder="1" applyAlignment="1">
      <alignment horizontal="justify" vertical="center" wrapText="1"/>
    </xf>
    <xf numFmtId="0" fontId="6" fillId="0" borderId="2" xfId="0" applyFont="1" applyBorder="1" applyAlignment="1">
      <alignment horizontal="left" vertical="center" wrapText="1" indent="1"/>
    </xf>
    <xf numFmtId="0" fontId="0" fillId="0" borderId="0" xfId="1" applyNumberFormat="1" applyFont="1"/>
    <xf numFmtId="0" fontId="8" fillId="0" borderId="0" xfId="3" applyNumberFormat="1" applyFont="1"/>
    <xf numFmtId="0" fontId="0" fillId="0" borderId="0" xfId="0" quotePrefix="1"/>
    <xf numFmtId="0" fontId="10" fillId="0" borderId="4" xfId="0" applyFont="1" applyBorder="1"/>
    <xf numFmtId="0" fontId="11" fillId="0" borderId="0" xfId="0" applyFont="1" applyAlignment="1">
      <alignment horizontal="left"/>
    </xf>
    <xf numFmtId="0" fontId="10" fillId="0" borderId="4" xfId="0" applyFont="1" applyFill="1" applyBorder="1"/>
    <xf numFmtId="0" fontId="11" fillId="3" borderId="0" xfId="0" applyFont="1" applyFill="1"/>
    <xf numFmtId="0" fontId="12" fillId="0" borderId="0" xfId="0" applyFont="1" applyFill="1" applyBorder="1"/>
    <xf numFmtId="0" fontId="10" fillId="0" borderId="0" xfId="0" applyFont="1" applyFill="1" applyBorder="1"/>
    <xf numFmtId="0" fontId="10" fillId="0" borderId="0" xfId="0" applyFont="1" applyBorder="1"/>
    <xf numFmtId="0" fontId="11" fillId="0" borderId="5" xfId="0" applyFont="1" applyBorder="1" applyAlignment="1">
      <alignment horizontal="left"/>
    </xf>
    <xf numFmtId="0" fontId="11" fillId="0" borderId="0" xfId="0" applyFont="1" applyAlignment="1">
      <alignment horizontal="left" vertical="center"/>
    </xf>
    <xf numFmtId="0" fontId="12" fillId="0" borderId="0" xfId="0" applyFont="1" applyBorder="1" applyAlignment="1">
      <alignment horizontal="left"/>
    </xf>
    <xf numFmtId="0" fontId="10" fillId="0" borderId="4" xfId="0" applyFont="1" applyBorder="1" applyAlignment="1">
      <alignment wrapText="1"/>
    </xf>
    <xf numFmtId="2" fontId="0" fillId="0" borderId="4" xfId="0" applyNumberFormat="1" applyBorder="1" applyAlignment="1">
      <alignment horizontal="center" vertical="center"/>
    </xf>
    <xf numFmtId="0" fontId="10" fillId="0" borderId="4" xfId="0" applyFont="1" applyBorder="1" applyAlignment="1">
      <alignment horizontal="center" vertical="center"/>
    </xf>
    <xf numFmtId="2" fontId="0" fillId="0" borderId="0" xfId="0" applyNumberFormat="1"/>
    <xf numFmtId="0" fontId="0" fillId="0" borderId="4" xfId="0" applyBorder="1"/>
    <xf numFmtId="0" fontId="11" fillId="0" borderId="4" xfId="0" applyFont="1" applyBorder="1"/>
    <xf numFmtId="0" fontId="11" fillId="0" borderId="4" xfId="0" applyFont="1" applyBorder="1" applyAlignment="1">
      <alignment horizontal="center" vertical="center"/>
    </xf>
    <xf numFmtId="0" fontId="0" fillId="0" borderId="4" xfId="0" applyBorder="1" applyAlignment="1">
      <alignment horizontal="center" vertical="center" wrapText="1"/>
    </xf>
    <xf numFmtId="0" fontId="0" fillId="0" borderId="4" xfId="0" applyBorder="1" applyAlignment="1">
      <alignment horizontal="center" vertical="center"/>
    </xf>
    <xf numFmtId="0" fontId="15" fillId="0" borderId="0" xfId="0" applyFont="1" applyAlignment="1">
      <alignment horizontal="justify" vertical="center"/>
    </xf>
    <xf numFmtId="0" fontId="0" fillId="0" borderId="0" xfId="0" applyFill="1" applyBorder="1"/>
    <xf numFmtId="0" fontId="0" fillId="0" borderId="0" xfId="0" applyBorder="1" applyAlignment="1">
      <alignment horizontal="center" vertical="center" wrapText="1"/>
    </xf>
    <xf numFmtId="0" fontId="0" fillId="3" borderId="0" xfId="0" applyFill="1"/>
    <xf numFmtId="0" fontId="0" fillId="0" borderId="0" xfId="0" applyAlignment="1">
      <alignment horizontal="center"/>
    </xf>
    <xf numFmtId="0" fontId="0" fillId="3" borderId="0" xfId="0" applyFill="1" applyAlignment="1">
      <alignment horizontal="center"/>
    </xf>
    <xf numFmtId="0" fontId="0" fillId="3" borderId="0" xfId="0" applyFill="1" applyBorder="1"/>
    <xf numFmtId="9" fontId="0" fillId="0" borderId="0" xfId="1" applyFont="1"/>
    <xf numFmtId="164" fontId="0" fillId="0" borderId="0" xfId="1" applyNumberFormat="1" applyFont="1"/>
    <xf numFmtId="0" fontId="0" fillId="0" borderId="4" xfId="0" applyBorder="1" applyAlignment="1">
      <alignment wrapText="1"/>
    </xf>
    <xf numFmtId="0" fontId="0" fillId="0" borderId="4" xfId="0" applyBorder="1" applyAlignment="1">
      <alignment vertical="center" wrapText="1"/>
    </xf>
    <xf numFmtId="0" fontId="0" fillId="0" borderId="4" xfId="0" applyFont="1" applyBorder="1" applyAlignment="1">
      <alignment wrapText="1"/>
    </xf>
    <xf numFmtId="0" fontId="0" fillId="0" borderId="4" xfId="0" applyBorder="1" applyAlignment="1">
      <alignment vertical="center"/>
    </xf>
    <xf numFmtId="0" fontId="0" fillId="0" borderId="0" xfId="0" applyFont="1" applyBorder="1"/>
    <xf numFmtId="0" fontId="0" fillId="0" borderId="0" xfId="0" applyFont="1" applyBorder="1" applyAlignment="1">
      <alignment wrapText="1"/>
    </xf>
    <xf numFmtId="0" fontId="0" fillId="0" borderId="0" xfId="0" applyAlignment="1">
      <alignment wrapText="1"/>
    </xf>
    <xf numFmtId="0" fontId="2" fillId="0" borderId="0" xfId="0" applyFont="1" applyAlignment="1">
      <alignment wrapText="1"/>
    </xf>
    <xf numFmtId="0" fontId="0" fillId="0" borderId="0" xfId="0" applyBorder="1"/>
    <xf numFmtId="0" fontId="15" fillId="0" borderId="0" xfId="0" applyFont="1" applyBorder="1" applyAlignment="1">
      <alignment horizontal="justify" vertical="center"/>
    </xf>
    <xf numFmtId="14" fontId="0" fillId="0" borderId="0" xfId="0" applyNumberFormat="1"/>
    <xf numFmtId="0" fontId="9" fillId="2" borderId="0" xfId="0" applyFont="1" applyFill="1" applyAlignment="1">
      <alignment horizontal="left" vertical="center"/>
    </xf>
    <xf numFmtId="0" fontId="9" fillId="2" borderId="0" xfId="0" applyFont="1" applyFill="1" applyAlignment="1">
      <alignment horizontal="left" vertical="center" wrapText="1"/>
    </xf>
  </cellXfs>
  <cellStyles count="4">
    <cellStyle name="Normal" xfId="0" builtinId="0"/>
    <cellStyle name="Normal 2" xfId="2"/>
    <cellStyle name="Percent" xfId="1" builtinId="5"/>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GB"/>
              <a:t>Age</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a:outerShdw blurRad="317500" algn="ctr" rotWithShape="0">
                <a:prstClr val="black">
                  <a:alpha val="25000"/>
                </a:prstClr>
              </a:outerShdw>
            </a:effectLst>
          </c:spPr>
          <c:invertIfNegative val="0"/>
          <c:cat>
            <c:strRef>
              <c:f>'Combined demographics'!$G$14:$G$19</c:f>
              <c:strCache>
                <c:ptCount val="6"/>
                <c:pt idx="0">
                  <c:v>18–24 years</c:v>
                </c:pt>
                <c:pt idx="1">
                  <c:v>25–29 years</c:v>
                </c:pt>
                <c:pt idx="2">
                  <c:v>30–39 years</c:v>
                </c:pt>
                <c:pt idx="3">
                  <c:v>40–49 years</c:v>
                </c:pt>
                <c:pt idx="4">
                  <c:v>50–64 years</c:v>
                </c:pt>
                <c:pt idx="5">
                  <c:v>65 years and older</c:v>
                </c:pt>
              </c:strCache>
            </c:strRef>
          </c:cat>
          <c:val>
            <c:numRef>
              <c:f>'Combined demographics'!$H$14:$H$19</c:f>
              <c:numCache>
                <c:formatCode>General</c:formatCode>
                <c:ptCount val="6"/>
                <c:pt idx="0">
                  <c:v>15</c:v>
                </c:pt>
                <c:pt idx="1">
                  <c:v>16</c:v>
                </c:pt>
                <c:pt idx="2">
                  <c:v>40</c:v>
                </c:pt>
                <c:pt idx="3">
                  <c:v>41</c:v>
                </c:pt>
                <c:pt idx="4">
                  <c:v>24</c:v>
                </c:pt>
                <c:pt idx="5">
                  <c:v>7</c:v>
                </c:pt>
              </c:numCache>
            </c:numRef>
          </c:val>
          <c:extLst>
            <c:ext xmlns:c16="http://schemas.microsoft.com/office/drawing/2014/chart" uri="{C3380CC4-5D6E-409C-BE32-E72D297353CC}">
              <c16:uniqueId val="{0000000C-9E2B-41E1-9E8D-B20B3C93B631}"/>
            </c:ext>
          </c:extLst>
        </c:ser>
        <c:dLbls>
          <c:showLegendKey val="0"/>
          <c:showVal val="0"/>
          <c:showCatName val="0"/>
          <c:showSerName val="0"/>
          <c:showPercent val="0"/>
          <c:showBubbleSize val="0"/>
        </c:dLbls>
        <c:gapWidth val="100"/>
        <c:axId val="550492792"/>
        <c:axId val="550495416"/>
      </c:barChart>
      <c:catAx>
        <c:axId val="550492792"/>
        <c:scaling>
          <c:orientation val="minMax"/>
        </c:scaling>
        <c:delete val="0"/>
        <c:axPos val="b"/>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50495416"/>
        <c:crosses val="autoZero"/>
        <c:auto val="1"/>
        <c:lblAlgn val="ctr"/>
        <c:lblOffset val="100"/>
        <c:noMultiLvlLbl val="0"/>
      </c:catAx>
      <c:valAx>
        <c:axId val="550495416"/>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50492792"/>
        <c:crosses val="autoZero"/>
        <c:crossBetween val="between"/>
      </c:valAx>
      <c:spPr>
        <a:noFill/>
        <a:ln>
          <a:noFill/>
        </a:ln>
        <a:effectLst/>
      </c:spPr>
    </c:plotArea>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sz="1800" b="0" i="0" baseline="0">
                <a:effectLst/>
              </a:rPr>
              <a:t>2. Do you know the number of kWh of energy you use in your home or your business each month?</a:t>
            </a:r>
            <a:endParaRPr lang="el-GR">
              <a:effectLst/>
            </a:endParaRP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E0BA-45F3-A280-C48A03DDAB28}"/>
              </c:ext>
            </c:extLst>
          </c:dPt>
          <c:dPt>
            <c:idx val="1"/>
            <c:bubble3D val="0"/>
            <c:explosion val="2"/>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E0BA-45F3-A280-C48A03DDAB28}"/>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Ref>
              <c:f>'Q2'!$A$3:$A$4</c:f>
              <c:strCache>
                <c:ptCount val="2"/>
                <c:pt idx="0">
                  <c:v>Yes</c:v>
                </c:pt>
                <c:pt idx="1">
                  <c:v>No</c:v>
                </c:pt>
              </c:strCache>
            </c:strRef>
          </c:cat>
          <c:val>
            <c:numRef>
              <c:f>'Q2'!$B$3:$B$4</c:f>
              <c:numCache>
                <c:formatCode>General</c:formatCode>
                <c:ptCount val="2"/>
                <c:pt idx="0">
                  <c:v>36</c:v>
                </c:pt>
                <c:pt idx="1">
                  <c:v>66</c:v>
                </c:pt>
              </c:numCache>
            </c:numRef>
          </c:val>
          <c:extLst>
            <c:ext xmlns:c16="http://schemas.microsoft.com/office/drawing/2014/chart" uri="{C3380CC4-5D6E-409C-BE32-E72D297353CC}">
              <c16:uniqueId val="{00000004-E0BA-45F3-A280-C48A03DDAB28}"/>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Open to using Demand Respose Software?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1-B71C-4B17-BE0A-3ADF339DA8D0}"/>
              </c:ext>
            </c:extLst>
          </c:dPt>
          <c:dPt>
            <c:idx val="1"/>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3-B71C-4B17-BE0A-3ADF339DA8D0}"/>
              </c:ext>
            </c:extLst>
          </c:dPt>
          <c:dPt>
            <c:idx val="2"/>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5-B71C-4B17-BE0A-3ADF339DA8D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'TAM Q1'!$K$7:$K$9</c:f>
              <c:strCache>
                <c:ptCount val="3"/>
                <c:pt idx="0">
                  <c:v>Disagree</c:v>
                </c:pt>
                <c:pt idx="1">
                  <c:v>Neither agree or disagree</c:v>
                </c:pt>
                <c:pt idx="2">
                  <c:v>Agree</c:v>
                </c:pt>
              </c:strCache>
            </c:strRef>
          </c:cat>
          <c:val>
            <c:numRef>
              <c:f>'TAM Q1'!$L$7:$L$9</c:f>
              <c:numCache>
                <c:formatCode>0%</c:formatCode>
                <c:ptCount val="3"/>
                <c:pt idx="0">
                  <c:v>9.0090090090090086E-2</c:v>
                </c:pt>
                <c:pt idx="1">
                  <c:v>0.12612612612612611</c:v>
                </c:pt>
                <c:pt idx="2">
                  <c:v>0.78378378378378377</c:v>
                </c:pt>
              </c:numCache>
            </c:numRef>
          </c:val>
          <c:extLst>
            <c:ext xmlns:c16="http://schemas.microsoft.com/office/drawing/2014/chart" uri="{C3380CC4-5D6E-409C-BE32-E72D297353CC}">
              <c16:uniqueId val="{00000000-858E-4AED-B8C6-70CCFD1A3457}"/>
            </c:ext>
          </c:extLst>
        </c:ser>
        <c:dLbls>
          <c:showLegendKey val="0"/>
          <c:showVal val="0"/>
          <c:showCatName val="1"/>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GB"/>
              <a:t>Highest professional qualification</a:t>
            </a:r>
          </a:p>
        </c:rich>
      </c:tx>
      <c:layout/>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n-US"/>
        </a:p>
      </c:txPr>
    </c:title>
    <c:autoTitleDeleted val="0"/>
    <c:plotArea>
      <c:layout>
        <c:manualLayout>
          <c:layoutTarget val="inner"/>
          <c:xMode val="edge"/>
          <c:yMode val="edge"/>
          <c:x val="3.4161490683229816E-2"/>
          <c:y val="0.18591478696741853"/>
          <c:w val="0.96583850931677018"/>
          <c:h val="0.40618514790914295"/>
        </c:manualLayout>
      </c:layout>
      <c:barChart>
        <c:barDir val="col"/>
        <c:grouping val="clustered"/>
        <c:varyColors val="0"/>
        <c:ser>
          <c:idx val="0"/>
          <c:order val="0"/>
          <c:spPr>
            <a:solidFill>
              <a:schemeClr val="accent1">
                <a:alpha val="70000"/>
              </a:schemeClr>
            </a:solidFill>
            <a:ln>
              <a:noFill/>
            </a:ln>
            <a:effectLst/>
          </c:spPr>
          <c:invertIfNegative val="0"/>
          <c:cat>
            <c:strRef>
              <c:f>'Combined demographics'!$G$21:$G$27</c:f>
              <c:strCache>
                <c:ptCount val="7"/>
                <c:pt idx="0">
                  <c:v>No professional qualiﬁcation</c:v>
                </c:pt>
                <c:pt idx="1">
                  <c:v>Apprenticeship, vocational training</c:v>
                </c:pt>
                <c:pt idx="2">
                  <c:v>Certiﬁcate from a technical college</c:v>
                </c:pt>
                <c:pt idx="3">
                  <c:v>Qualiﬁcation from a specialised academy or a college of advanced vocational studies</c:v>
                </c:pt>
                <c:pt idx="4">
                  <c:v>Qualiﬁcation from a university of applied sciences</c:v>
                </c:pt>
                <c:pt idx="5">
                  <c:v>University degree</c:v>
                </c:pt>
                <c:pt idx="6">
                  <c:v>Doctorate</c:v>
                </c:pt>
              </c:strCache>
            </c:strRef>
          </c:cat>
          <c:val>
            <c:numRef>
              <c:f>'Combined demographics'!$H$21:$H$27</c:f>
              <c:numCache>
                <c:formatCode>General</c:formatCode>
                <c:ptCount val="7"/>
                <c:pt idx="0">
                  <c:v>5</c:v>
                </c:pt>
                <c:pt idx="1">
                  <c:v>7</c:v>
                </c:pt>
                <c:pt idx="2">
                  <c:v>8</c:v>
                </c:pt>
                <c:pt idx="3">
                  <c:v>10</c:v>
                </c:pt>
                <c:pt idx="4">
                  <c:v>28</c:v>
                </c:pt>
                <c:pt idx="5">
                  <c:v>74</c:v>
                </c:pt>
                <c:pt idx="6">
                  <c:v>12</c:v>
                </c:pt>
              </c:numCache>
            </c:numRef>
          </c:val>
          <c:extLst>
            <c:ext xmlns:c16="http://schemas.microsoft.com/office/drawing/2014/chart" uri="{C3380CC4-5D6E-409C-BE32-E72D297353CC}">
              <c16:uniqueId val="{00000007-E599-4E79-9EFC-A744B104C070}"/>
            </c:ext>
          </c:extLst>
        </c:ser>
        <c:dLbls>
          <c:showLegendKey val="0"/>
          <c:showVal val="0"/>
          <c:showCatName val="0"/>
          <c:showSerName val="0"/>
          <c:showPercent val="0"/>
          <c:showBubbleSize val="0"/>
        </c:dLbls>
        <c:gapWidth val="80"/>
        <c:overlap val="25"/>
        <c:axId val="561082992"/>
        <c:axId val="561085944"/>
      </c:barChart>
      <c:catAx>
        <c:axId val="561082992"/>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n-US"/>
          </a:p>
        </c:txPr>
        <c:crossAx val="561085944"/>
        <c:crosses val="autoZero"/>
        <c:auto val="1"/>
        <c:lblAlgn val="ctr"/>
        <c:lblOffset val="100"/>
        <c:noMultiLvlLbl val="0"/>
      </c:catAx>
      <c:valAx>
        <c:axId val="561085944"/>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n-US"/>
          </a:p>
        </c:txPr>
        <c:crossAx val="561082992"/>
        <c:crosses val="autoZero"/>
        <c:crossBetween val="between"/>
      </c:valAx>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GB"/>
              <a:t>Employment status</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view3D>
      <c:rotX val="50"/>
      <c:rotY val="0"/>
      <c:depthPercent val="100"/>
      <c:rAngAx val="0"/>
      <c:perspective val="6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6229508196721311E-2"/>
          <c:y val="0.2530097087378641"/>
          <c:w val="0.9278688524590164"/>
          <c:h val="0.54067884718293713"/>
        </c:manualLayout>
      </c:layout>
      <c:pie3DChart>
        <c:varyColors val="1"/>
        <c:ser>
          <c:idx val="0"/>
          <c:order val="0"/>
          <c:dPt>
            <c:idx val="0"/>
            <c:bubble3D val="0"/>
            <c:spPr>
              <a:solidFill>
                <a:schemeClr val="accent1"/>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1-EB99-4BB1-81F2-6E9804600279}"/>
              </c:ext>
            </c:extLst>
          </c:dPt>
          <c:dPt>
            <c:idx val="1"/>
            <c:bubble3D val="0"/>
            <c:spPr>
              <a:solidFill>
                <a:schemeClr val="accent2"/>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3-EB99-4BB1-81F2-6E9804600279}"/>
              </c:ext>
            </c:extLst>
          </c:dPt>
          <c:dPt>
            <c:idx val="2"/>
            <c:bubble3D val="0"/>
            <c:spPr>
              <a:solidFill>
                <a:schemeClr val="accent3"/>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5-EB99-4BB1-81F2-6E9804600279}"/>
              </c:ext>
            </c:extLst>
          </c:dPt>
          <c:dPt>
            <c:idx val="3"/>
            <c:bubble3D val="0"/>
            <c:spPr>
              <a:solidFill>
                <a:schemeClr val="accent4"/>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7-EB99-4BB1-81F2-6E9804600279}"/>
              </c:ext>
            </c:extLst>
          </c:dPt>
          <c:dPt>
            <c:idx val="4"/>
            <c:bubble3D val="0"/>
            <c:spPr>
              <a:solidFill>
                <a:schemeClr val="accent5"/>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9-EB99-4BB1-81F2-6E9804600279}"/>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'Combined demographics'!$G$29:$G$33</c:f>
              <c:strCache>
                <c:ptCount val="5"/>
                <c:pt idx="0">
                  <c:v>Employed</c:v>
                </c:pt>
                <c:pt idx="1">
                  <c:v>Unemployed</c:v>
                </c:pt>
                <c:pt idx="2">
                  <c:v>Pensioner</c:v>
                </c:pt>
                <c:pt idx="3">
                  <c:v>Pupil/student</c:v>
                </c:pt>
                <c:pt idx="4">
                  <c:v>Other</c:v>
                </c:pt>
              </c:strCache>
            </c:strRef>
          </c:cat>
          <c:val>
            <c:numRef>
              <c:f>'Combined demographics'!$H$29:$H$33</c:f>
              <c:numCache>
                <c:formatCode>General</c:formatCode>
                <c:ptCount val="5"/>
                <c:pt idx="0">
                  <c:v>102</c:v>
                </c:pt>
                <c:pt idx="1">
                  <c:v>5</c:v>
                </c:pt>
                <c:pt idx="2">
                  <c:v>11</c:v>
                </c:pt>
                <c:pt idx="3">
                  <c:v>18</c:v>
                </c:pt>
                <c:pt idx="4">
                  <c:v>7</c:v>
                </c:pt>
              </c:numCache>
            </c:numRef>
          </c:val>
          <c:extLst>
            <c:ext xmlns:c16="http://schemas.microsoft.com/office/drawing/2014/chart" uri="{C3380CC4-5D6E-409C-BE32-E72D297353CC}">
              <c16:uniqueId val="{0000000A-EB99-4BB1-81F2-6E9804600279}"/>
            </c:ext>
          </c:extLst>
        </c:ser>
        <c:dLbls>
          <c:dLblPos val="inEnd"/>
          <c:showLegendKey val="0"/>
          <c:showVal val="0"/>
          <c:showCatName val="0"/>
          <c:showSerName val="0"/>
          <c:showPercent val="1"/>
          <c:showBubbleSize val="0"/>
          <c:showLeaderLines val="1"/>
        </c:dLbls>
      </c:pie3DChart>
      <c:spPr>
        <a:noFill/>
        <a:ln>
          <a:noFill/>
        </a:ln>
        <a:effectLst/>
      </c:spPr>
    </c:plotArea>
    <c:legend>
      <c:legendPos val="b"/>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GB"/>
              <a:t>Average monthly net household income (in €)</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manualLayout>
          <c:layoutTarget val="inner"/>
          <c:xMode val="edge"/>
          <c:yMode val="edge"/>
          <c:x val="6.1111111111111109E-2"/>
          <c:y val="0.1852877044215627"/>
          <c:w val="0.93888888888888888"/>
          <c:h val="0.44402559055118113"/>
        </c:manualLayout>
      </c:layout>
      <c:barChart>
        <c:barDir val="col"/>
        <c:grouping val="clustered"/>
        <c:varyColors val="0"/>
        <c:ser>
          <c:idx val="0"/>
          <c:order val="0"/>
          <c:spPr>
            <a:solidFill>
              <a:schemeClr val="accent1"/>
            </a:solidFill>
            <a:ln>
              <a:noFill/>
            </a:ln>
            <a:effectLst>
              <a:outerShdw blurRad="317500" algn="ctr" rotWithShape="0">
                <a:prstClr val="black">
                  <a:alpha val="25000"/>
                </a:prstClr>
              </a:outerShdw>
            </a:effectLst>
          </c:spPr>
          <c:invertIfNegative val="0"/>
          <c:cat>
            <c:strRef>
              <c:f>'Combined demographics'!$G$35:$G$41</c:f>
              <c:strCache>
                <c:ptCount val="7"/>
                <c:pt idx="0">
                  <c:v>Less than 1,000</c:v>
                </c:pt>
                <c:pt idx="1">
                  <c:v>1000–2000</c:v>
                </c:pt>
                <c:pt idx="2">
                  <c:v>2001–3000</c:v>
                </c:pt>
                <c:pt idx="3">
                  <c:v>3001–4000</c:v>
                </c:pt>
                <c:pt idx="4">
                  <c:v>4001–5000</c:v>
                </c:pt>
                <c:pt idx="5">
                  <c:v>More than 5000</c:v>
                </c:pt>
                <c:pt idx="6">
                  <c:v>Do not know/Do not wish to answer</c:v>
                </c:pt>
              </c:strCache>
            </c:strRef>
          </c:cat>
          <c:val>
            <c:numRef>
              <c:f>'Combined demographics'!$H$35:$H$41</c:f>
              <c:numCache>
                <c:formatCode>General</c:formatCode>
                <c:ptCount val="7"/>
                <c:pt idx="0">
                  <c:v>7</c:v>
                </c:pt>
                <c:pt idx="1">
                  <c:v>31</c:v>
                </c:pt>
                <c:pt idx="2">
                  <c:v>27</c:v>
                </c:pt>
                <c:pt idx="3">
                  <c:v>22</c:v>
                </c:pt>
                <c:pt idx="4">
                  <c:v>21</c:v>
                </c:pt>
                <c:pt idx="5">
                  <c:v>22</c:v>
                </c:pt>
                <c:pt idx="6">
                  <c:v>14</c:v>
                </c:pt>
              </c:numCache>
            </c:numRef>
          </c:val>
          <c:extLst>
            <c:ext xmlns:c16="http://schemas.microsoft.com/office/drawing/2014/chart" uri="{C3380CC4-5D6E-409C-BE32-E72D297353CC}">
              <c16:uniqueId val="{0000000C-28A2-4D7C-81B2-C1E21CCBF62A}"/>
            </c:ext>
          </c:extLst>
        </c:ser>
        <c:dLbls>
          <c:showLegendKey val="0"/>
          <c:showVal val="0"/>
          <c:showCatName val="0"/>
          <c:showSerName val="0"/>
          <c:showPercent val="0"/>
          <c:showBubbleSize val="0"/>
        </c:dLbls>
        <c:gapWidth val="100"/>
        <c:axId val="551534888"/>
        <c:axId val="551534560"/>
      </c:barChart>
      <c:catAx>
        <c:axId val="551534888"/>
        <c:scaling>
          <c:orientation val="minMax"/>
        </c:scaling>
        <c:delete val="0"/>
        <c:axPos val="b"/>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51534560"/>
        <c:crosses val="autoZero"/>
        <c:auto val="1"/>
        <c:lblAlgn val="ctr"/>
        <c:lblOffset val="100"/>
        <c:noMultiLvlLbl val="0"/>
      </c:catAx>
      <c:valAx>
        <c:axId val="551534560"/>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551534888"/>
        <c:crosses val="autoZero"/>
        <c:crossBetween val="between"/>
      </c:valAx>
      <c:spPr>
        <a:noFill/>
        <a:ln>
          <a:noFill/>
        </a:ln>
        <a:effectLst/>
      </c:spPr>
    </c:plotArea>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GB"/>
              <a:t>Type of community</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view3D>
      <c:rotX val="50"/>
      <c:rotY val="0"/>
      <c:depthPercent val="100"/>
      <c:rAngAx val="0"/>
      <c:perspective val="6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1-12BC-4FB4-9416-D932A3A1404E}"/>
              </c:ext>
            </c:extLst>
          </c:dPt>
          <c:dPt>
            <c:idx val="1"/>
            <c:bubble3D val="0"/>
            <c:spPr>
              <a:solidFill>
                <a:schemeClr val="accent2"/>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3-12BC-4FB4-9416-D932A3A1404E}"/>
              </c:ext>
            </c:extLst>
          </c:dPt>
          <c:dPt>
            <c:idx val="2"/>
            <c:bubble3D val="0"/>
            <c:spPr>
              <a:solidFill>
                <a:schemeClr val="accent3"/>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5-12BC-4FB4-9416-D932A3A1404E}"/>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'Combined demographics'!$G$43:$G$45</c:f>
              <c:strCache>
                <c:ptCount val="3"/>
                <c:pt idx="0">
                  <c:v>Urban</c:v>
                </c:pt>
                <c:pt idx="1">
                  <c:v>Suburban </c:v>
                </c:pt>
                <c:pt idx="2">
                  <c:v>Rural</c:v>
                </c:pt>
              </c:strCache>
            </c:strRef>
          </c:cat>
          <c:val>
            <c:numRef>
              <c:f>'Combined demographics'!$H$43:$H$45</c:f>
              <c:numCache>
                <c:formatCode>General</c:formatCode>
                <c:ptCount val="3"/>
                <c:pt idx="0">
                  <c:v>54</c:v>
                </c:pt>
                <c:pt idx="1">
                  <c:v>58</c:v>
                </c:pt>
                <c:pt idx="2">
                  <c:v>28</c:v>
                </c:pt>
              </c:numCache>
            </c:numRef>
          </c:val>
          <c:extLst>
            <c:ext xmlns:c16="http://schemas.microsoft.com/office/drawing/2014/chart" uri="{C3380CC4-5D6E-409C-BE32-E72D297353CC}">
              <c16:uniqueId val="{00000006-12BC-4FB4-9416-D932A3A1404E}"/>
            </c:ext>
          </c:extLst>
        </c:ser>
        <c:dLbls>
          <c:dLblPos val="inEnd"/>
          <c:showLegendKey val="0"/>
          <c:showVal val="0"/>
          <c:showCatName val="0"/>
          <c:showSerName val="0"/>
          <c:showPercent val="1"/>
          <c:showBubbleSize val="0"/>
          <c:showLeaderLines val="1"/>
        </c:dLbls>
      </c:pie3DChart>
      <c:spPr>
        <a:noFill/>
        <a:ln>
          <a:noFill/>
        </a:ln>
        <a:effectLst/>
      </c:spPr>
    </c:plotArea>
    <c:legend>
      <c:legendPos val="b"/>
      <c:layout/>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Gender</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31A-42E0-B137-8EA688DA0F5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31A-42E0-B137-8EA688DA0F5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31A-42E0-B137-8EA688DA0F5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002-4F7C-B024-CEAD6115835F}"/>
              </c:ext>
            </c:extLst>
          </c:dPt>
          <c:cat>
            <c:strRef>
              <c:f>'Combined demographics'!$G$9:$G$12</c:f>
              <c:strCache>
                <c:ptCount val="4"/>
                <c:pt idx="0">
                  <c:v>Female</c:v>
                </c:pt>
                <c:pt idx="1">
                  <c:v>Male</c:v>
                </c:pt>
                <c:pt idx="2">
                  <c:v>Other</c:v>
                </c:pt>
                <c:pt idx="3">
                  <c:v>Do not wish to answer</c:v>
                </c:pt>
              </c:strCache>
            </c:strRef>
          </c:cat>
          <c:val>
            <c:numRef>
              <c:f>'Combined demographics'!$H$9:$H$12</c:f>
              <c:numCache>
                <c:formatCode>General</c:formatCode>
                <c:ptCount val="4"/>
                <c:pt idx="0">
                  <c:v>69</c:v>
                </c:pt>
                <c:pt idx="1">
                  <c:v>69</c:v>
                </c:pt>
                <c:pt idx="2">
                  <c:v>1</c:v>
                </c:pt>
                <c:pt idx="3">
                  <c:v>2</c:v>
                </c:pt>
              </c:numCache>
            </c:numRef>
          </c:val>
          <c:extLst>
            <c:ext xmlns:c16="http://schemas.microsoft.com/office/drawing/2014/chart" uri="{C3380CC4-5D6E-409C-BE32-E72D297353CC}">
              <c16:uniqueId val="{00000006-E31A-42E0-B137-8EA688DA0F57}"/>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GB"/>
              <a:t>Type of community</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view3D>
      <c:rotX val="50"/>
      <c:rotY val="0"/>
      <c:depthPercent val="100"/>
      <c:rAngAx val="0"/>
      <c:perspective val="6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1-E660-436A-B329-2DE08D14E571}"/>
              </c:ext>
            </c:extLst>
          </c:dPt>
          <c:dPt>
            <c:idx val="1"/>
            <c:bubble3D val="0"/>
            <c:spPr>
              <a:solidFill>
                <a:schemeClr val="accent2"/>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3-E660-436A-B329-2DE08D14E571}"/>
              </c:ext>
            </c:extLst>
          </c:dPt>
          <c:dPt>
            <c:idx val="2"/>
            <c:bubble3D val="0"/>
            <c:spPr>
              <a:solidFill>
                <a:schemeClr val="accent3"/>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5-E660-436A-B329-2DE08D14E571}"/>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'Combined demographics'!$G$43:$G$45</c:f>
              <c:strCache>
                <c:ptCount val="3"/>
                <c:pt idx="0">
                  <c:v>Urban</c:v>
                </c:pt>
                <c:pt idx="1">
                  <c:v>Suburban </c:v>
                </c:pt>
                <c:pt idx="2">
                  <c:v>Rural</c:v>
                </c:pt>
              </c:strCache>
            </c:strRef>
          </c:cat>
          <c:val>
            <c:numRef>
              <c:f>'Combined demographics'!$H$43:$H$45</c:f>
              <c:numCache>
                <c:formatCode>General</c:formatCode>
                <c:ptCount val="3"/>
                <c:pt idx="0">
                  <c:v>54</c:v>
                </c:pt>
                <c:pt idx="1">
                  <c:v>58</c:v>
                </c:pt>
                <c:pt idx="2">
                  <c:v>28</c:v>
                </c:pt>
              </c:numCache>
            </c:numRef>
          </c:val>
          <c:extLst>
            <c:ext xmlns:c16="http://schemas.microsoft.com/office/drawing/2014/chart" uri="{C3380CC4-5D6E-409C-BE32-E72D297353CC}">
              <c16:uniqueId val="{00000006-E660-436A-B329-2DE08D14E571}"/>
            </c:ext>
          </c:extLst>
        </c:ser>
        <c:dLbls>
          <c:dLblPos val="inEnd"/>
          <c:showLegendKey val="0"/>
          <c:showVal val="0"/>
          <c:showCatName val="0"/>
          <c:showSerName val="0"/>
          <c:showPercent val="1"/>
          <c:showBubbleSize val="0"/>
          <c:showLeaderLines val="1"/>
        </c:dLbls>
      </c:pie3D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Type of community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'Combined demographics'!$K$48</c:f>
              <c:strCache>
                <c:ptCount val="1"/>
                <c:pt idx="0">
                  <c:v>Urban/Suburban</c:v>
                </c:pt>
              </c:strCache>
            </c:strRef>
          </c:tx>
          <c:spPr>
            <a:solidFill>
              <a:schemeClr val="accent1"/>
            </a:solidFill>
            <a:ln>
              <a:noFill/>
            </a:ln>
            <a:effectLst/>
          </c:spPr>
          <c:invertIfNegative val="0"/>
          <c:cat>
            <c:strRef>
              <c:f>'Combined demographics'!$L$47:$O$47</c:f>
              <c:strCache>
                <c:ptCount val="4"/>
                <c:pt idx="0">
                  <c:v>Gotland</c:v>
                </c:pt>
                <c:pt idx="1">
                  <c:v>Lesvos</c:v>
                </c:pt>
                <c:pt idx="2">
                  <c:v>La Reunion</c:v>
                </c:pt>
                <c:pt idx="3">
                  <c:v>Mallorca</c:v>
                </c:pt>
              </c:strCache>
            </c:strRef>
          </c:cat>
          <c:val>
            <c:numRef>
              <c:f>'Combined demographics'!$L$48:$O$48</c:f>
              <c:numCache>
                <c:formatCode>General</c:formatCode>
                <c:ptCount val="4"/>
                <c:pt idx="0">
                  <c:v>0.7</c:v>
                </c:pt>
                <c:pt idx="1">
                  <c:v>1</c:v>
                </c:pt>
                <c:pt idx="2">
                  <c:v>0.73684210526315796</c:v>
                </c:pt>
                <c:pt idx="3">
                  <c:v>0.91304347826086962</c:v>
                </c:pt>
              </c:numCache>
            </c:numRef>
          </c:val>
          <c:extLst>
            <c:ext xmlns:c16="http://schemas.microsoft.com/office/drawing/2014/chart" uri="{C3380CC4-5D6E-409C-BE32-E72D297353CC}">
              <c16:uniqueId val="{00000000-7BE4-43E0-81C2-A47E00E2BB1B}"/>
            </c:ext>
          </c:extLst>
        </c:ser>
        <c:ser>
          <c:idx val="1"/>
          <c:order val="1"/>
          <c:tx>
            <c:strRef>
              <c:f>'Combined demographics'!$K$49</c:f>
              <c:strCache>
                <c:ptCount val="1"/>
                <c:pt idx="0">
                  <c:v>Rural</c:v>
                </c:pt>
              </c:strCache>
            </c:strRef>
          </c:tx>
          <c:spPr>
            <a:solidFill>
              <a:schemeClr val="accent2"/>
            </a:solidFill>
            <a:ln>
              <a:noFill/>
            </a:ln>
            <a:effectLst/>
          </c:spPr>
          <c:invertIfNegative val="0"/>
          <c:cat>
            <c:strRef>
              <c:f>'Combined demographics'!$L$47:$O$47</c:f>
              <c:strCache>
                <c:ptCount val="4"/>
                <c:pt idx="0">
                  <c:v>Gotland</c:v>
                </c:pt>
                <c:pt idx="1">
                  <c:v>Lesvos</c:v>
                </c:pt>
                <c:pt idx="2">
                  <c:v>La Reunion</c:v>
                </c:pt>
                <c:pt idx="3">
                  <c:v>Mallorca</c:v>
                </c:pt>
              </c:strCache>
            </c:strRef>
          </c:cat>
          <c:val>
            <c:numRef>
              <c:f>'Combined demographics'!$L$49:$O$49</c:f>
              <c:numCache>
                <c:formatCode>General</c:formatCode>
                <c:ptCount val="4"/>
                <c:pt idx="0">
                  <c:v>0.3</c:v>
                </c:pt>
                <c:pt idx="1">
                  <c:v>0</c:v>
                </c:pt>
                <c:pt idx="2">
                  <c:v>0.26315789473684209</c:v>
                </c:pt>
                <c:pt idx="3">
                  <c:v>8.6956521739130432E-2</c:v>
                </c:pt>
              </c:numCache>
            </c:numRef>
          </c:val>
          <c:extLst>
            <c:ext xmlns:c16="http://schemas.microsoft.com/office/drawing/2014/chart" uri="{C3380CC4-5D6E-409C-BE32-E72D297353CC}">
              <c16:uniqueId val="{00000001-7BE4-43E0-81C2-A47E00E2BB1B}"/>
            </c:ext>
          </c:extLst>
        </c:ser>
        <c:dLbls>
          <c:showLegendKey val="0"/>
          <c:showVal val="0"/>
          <c:showCatName val="0"/>
          <c:showSerName val="0"/>
          <c:showPercent val="0"/>
          <c:showBubbleSize val="0"/>
        </c:dLbls>
        <c:gapWidth val="150"/>
        <c:overlap val="100"/>
        <c:axId val="570004392"/>
        <c:axId val="569998816"/>
      </c:barChart>
      <c:catAx>
        <c:axId val="570004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9998816"/>
        <c:crosses val="autoZero"/>
        <c:auto val="1"/>
        <c:lblAlgn val="ctr"/>
        <c:lblOffset val="100"/>
        <c:noMultiLvlLbl val="0"/>
      </c:catAx>
      <c:valAx>
        <c:axId val="5699988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0043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a:t>1. Do you know how much the energy for your home /your business costs each month? </a:t>
            </a:r>
            <a:endParaRPr lang="el-G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pieChart>
        <c:varyColors val="1"/>
        <c:ser>
          <c:idx val="1"/>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C62-4FA5-B441-D48391A35E9F}"/>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C62-4FA5-B441-D48391A35E9F}"/>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1074-4289-BF9E-CB6BDC2D3CBD}"/>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1"/>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Ref>
              <c:f>'Q1'!$A$3:$A$5</c:f>
              <c:strCache>
                <c:ptCount val="3"/>
                <c:pt idx="0">
                  <c:v>Yes</c:v>
                </c:pt>
                <c:pt idx="1">
                  <c:v>No</c:v>
                </c:pt>
                <c:pt idx="2">
                  <c:v>Other/NR</c:v>
                </c:pt>
              </c:strCache>
            </c:strRef>
          </c:cat>
          <c:val>
            <c:numRef>
              <c:f>'Q1'!$B$3:$B$5</c:f>
              <c:numCache>
                <c:formatCode>General</c:formatCode>
                <c:ptCount val="3"/>
                <c:pt idx="0">
                  <c:v>88</c:v>
                </c:pt>
                <c:pt idx="1">
                  <c:v>36</c:v>
                </c:pt>
                <c:pt idx="2">
                  <c:v>1</c:v>
                </c:pt>
              </c:numCache>
            </c:numRef>
          </c:val>
          <c:extLst>
            <c:ext xmlns:c16="http://schemas.microsoft.com/office/drawing/2014/chart" uri="{C3380CC4-5D6E-409C-BE32-E72D297353CC}">
              <c16:uniqueId val="{00000004-AC62-4FA5-B441-D48391A35E9F}"/>
            </c:ext>
          </c:extLst>
        </c:ser>
        <c:dLbls>
          <c:dLblPos val="ctr"/>
          <c:showLegendKey val="0"/>
          <c:showVal val="0"/>
          <c:showCatName val="1"/>
          <c:showSerName val="0"/>
          <c:showPercent val="0"/>
          <c:showBubbleSize val="0"/>
          <c:showLeaderLines val="1"/>
        </c:dLbls>
        <c:firstSliceAng val="0"/>
      </c:pieChart>
      <c:spPr>
        <a:noFill/>
        <a:ln>
          <a:noFill/>
        </a:ln>
        <a:effectLst/>
      </c:spPr>
    </c:plotArea>
    <c:legend>
      <c:legendPos val="r"/>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99060</xdr:colOff>
      <xdr:row>18</xdr:row>
      <xdr:rowOff>19050</xdr:rowOff>
    </xdr:from>
    <xdr:to>
      <xdr:col>15</xdr:col>
      <xdr:colOff>594360</xdr:colOff>
      <xdr:row>29</xdr:row>
      <xdr:rowOff>220980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355600</xdr:colOff>
      <xdr:row>5</xdr:row>
      <xdr:rowOff>107950</xdr:rowOff>
    </xdr:from>
    <xdr:to>
      <xdr:col>23</xdr:col>
      <xdr:colOff>241300</xdr:colOff>
      <xdr:row>18</xdr:row>
      <xdr:rowOff>76200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338504</xdr:colOff>
      <xdr:row>18</xdr:row>
      <xdr:rowOff>175845</xdr:rowOff>
    </xdr:from>
    <xdr:to>
      <xdr:col>23</xdr:col>
      <xdr:colOff>275492</xdr:colOff>
      <xdr:row>27</xdr:row>
      <xdr:rowOff>136767</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550984</xdr:colOff>
      <xdr:row>5</xdr:row>
      <xdr:rowOff>69851</xdr:rowOff>
    </xdr:from>
    <xdr:to>
      <xdr:col>31</xdr:col>
      <xdr:colOff>95249</xdr:colOff>
      <xdr:row>18</xdr:row>
      <xdr:rowOff>99647</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546100</xdr:colOff>
      <xdr:row>18</xdr:row>
      <xdr:rowOff>165100</xdr:rowOff>
    </xdr:from>
    <xdr:to>
      <xdr:col>31</xdr:col>
      <xdr:colOff>82550</xdr:colOff>
      <xdr:row>29</xdr:row>
      <xdr:rowOff>258884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123824</xdr:colOff>
      <xdr:row>5</xdr:row>
      <xdr:rowOff>138113</xdr:rowOff>
    </xdr:from>
    <xdr:to>
      <xdr:col>15</xdr:col>
      <xdr:colOff>609599</xdr:colOff>
      <xdr:row>17</xdr:row>
      <xdr:rowOff>66675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121920</xdr:colOff>
      <xdr:row>33</xdr:row>
      <xdr:rowOff>137160</xdr:rowOff>
    </xdr:from>
    <xdr:to>
      <xdr:col>26</xdr:col>
      <xdr:colOff>267970</xdr:colOff>
      <xdr:row>52</xdr:row>
      <xdr:rowOff>177604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xdr:col>
      <xdr:colOff>373380</xdr:colOff>
      <xdr:row>52</xdr:row>
      <xdr:rowOff>118110</xdr:rowOff>
    </xdr:from>
    <xdr:to>
      <xdr:col>16</xdr:col>
      <xdr:colOff>281940</xdr:colOff>
      <xdr:row>67</xdr:row>
      <xdr:rowOff>118110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304800</xdr:colOff>
      <xdr:row>20</xdr:row>
      <xdr:rowOff>30480</xdr:rowOff>
    </xdr:from>
    <xdr:to>
      <xdr:col>14</xdr:col>
      <xdr:colOff>480060</xdr:colOff>
      <xdr:row>38</xdr:row>
      <xdr:rowOff>91440</xdr:rowOff>
    </xdr:to>
    <xdr:graphicFrame macro="">
      <xdr:nvGraphicFramePr>
        <xdr:cNvPr id="2" name="Γράφημα 1">
          <a:extLst>
            <a:ext uri="{FF2B5EF4-FFF2-40B4-BE49-F238E27FC236}">
              <a16:creationId xmlns:a16="http://schemas.microsoft.com/office/drawing/2014/main" id="{02200645-3268-4E37-B4A7-BEC8316CD5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12</xdr:row>
      <xdr:rowOff>0</xdr:rowOff>
    </xdr:from>
    <xdr:to>
      <xdr:col>13</xdr:col>
      <xdr:colOff>586740</xdr:colOff>
      <xdr:row>28</xdr:row>
      <xdr:rowOff>148590</xdr:rowOff>
    </xdr:to>
    <xdr:graphicFrame macro="">
      <xdr:nvGraphicFramePr>
        <xdr:cNvPr id="2" name="Γράφημα 3">
          <a:extLst>
            <a:ext uri="{FF2B5EF4-FFF2-40B4-BE49-F238E27FC236}">
              <a16:creationId xmlns:a16="http://schemas.microsoft.com/office/drawing/2014/main" id="{44C47E42-95C6-4615-8DA0-0D093EE8B0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12</xdr:col>
      <xdr:colOff>396240</xdr:colOff>
      <xdr:row>0</xdr:row>
      <xdr:rowOff>453390</xdr:rowOff>
    </xdr:from>
    <xdr:to>
      <xdr:col>20</xdr:col>
      <xdr:colOff>91440</xdr:colOff>
      <xdr:row>14</xdr:row>
      <xdr:rowOff>102870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563880</xdr:colOff>
      <xdr:row>18</xdr:row>
      <xdr:rowOff>22860</xdr:rowOff>
    </xdr:from>
    <xdr:to>
      <xdr:col>19</xdr:col>
      <xdr:colOff>571500</xdr:colOff>
      <xdr:row>54</xdr:row>
      <xdr:rowOff>152400</xdr:rowOff>
    </xdr:to>
    <xdr:pic>
      <xdr:nvPicPr>
        <xdr:cNvPr id="2" name="Picture 1" descr="https://ec.europa.eu/eurostat/statistics-explained/images/3/30/Ele_map-164968876375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46520" y="3314700"/>
          <a:ext cx="6713220" cy="67132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Questionaire_Answers_Gotlan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Questionaire_Answers_Lesvo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Questionaire_Answers_La%20Reuni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Questionaire_Answers_Mallor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ographic data"/>
      <sheetName val="Q1"/>
      <sheetName val="Q2"/>
      <sheetName val="Q3"/>
      <sheetName val="Q4"/>
      <sheetName val="Q5"/>
      <sheetName val="Q6"/>
      <sheetName val="Q7"/>
      <sheetName val="Q8"/>
      <sheetName val="Q9"/>
      <sheetName val="Q10"/>
      <sheetName val="Q11"/>
      <sheetName val="Q12"/>
      <sheetName val="Q13"/>
      <sheetName val="Q14"/>
      <sheetName val="Q15"/>
      <sheetName val="Q16"/>
      <sheetName val="Q17"/>
      <sheetName val="Q18"/>
      <sheetName val="TAM_Q1"/>
      <sheetName val="TAM_Q2"/>
      <sheetName val="TAM_Q3"/>
    </sheetNames>
    <sheetDataSet>
      <sheetData sheetId="0" refreshError="1"/>
      <sheetData sheetId="1">
        <row r="4">
          <cell r="B4">
            <v>12</v>
          </cell>
        </row>
        <row r="5">
          <cell r="B5">
            <v>8</v>
          </cell>
        </row>
        <row r="6">
          <cell r="B6">
            <v>0</v>
          </cell>
        </row>
        <row r="10">
          <cell r="B10">
            <v>12</v>
          </cell>
        </row>
        <row r="11">
          <cell r="B11">
            <v>1</v>
          </cell>
        </row>
        <row r="12">
          <cell r="B12">
            <v>5</v>
          </cell>
        </row>
        <row r="13">
          <cell r="B13">
            <v>5</v>
          </cell>
        </row>
        <row r="16">
          <cell r="B16">
            <v>6</v>
          </cell>
        </row>
        <row r="17">
          <cell r="B17">
            <v>3</v>
          </cell>
        </row>
        <row r="18">
          <cell r="B18">
            <v>2</v>
          </cell>
        </row>
        <row r="19">
          <cell r="B19">
            <v>9</v>
          </cell>
        </row>
      </sheetData>
      <sheetData sheetId="2">
        <row r="4">
          <cell r="B4">
            <v>6</v>
          </cell>
        </row>
        <row r="5">
          <cell r="B5">
            <v>14</v>
          </cell>
        </row>
      </sheetData>
      <sheetData sheetId="3" refreshError="1"/>
      <sheetData sheetId="4">
        <row r="4">
          <cell r="B4">
            <v>15</v>
          </cell>
        </row>
        <row r="5">
          <cell r="B5">
            <v>3</v>
          </cell>
        </row>
        <row r="6">
          <cell r="B6">
            <v>2</v>
          </cell>
        </row>
      </sheetData>
      <sheetData sheetId="5">
        <row r="4">
          <cell r="B4">
            <v>2</v>
          </cell>
        </row>
        <row r="5">
          <cell r="B5">
            <v>18</v>
          </cell>
        </row>
        <row r="8">
          <cell r="B8">
            <v>0</v>
          </cell>
        </row>
        <row r="9">
          <cell r="B9">
            <v>20</v>
          </cell>
        </row>
      </sheetData>
      <sheetData sheetId="6">
        <row r="4">
          <cell r="B4">
            <v>0</v>
          </cell>
        </row>
        <row r="5">
          <cell r="B5">
            <v>20</v>
          </cell>
        </row>
        <row r="13">
          <cell r="B13">
            <v>2</v>
          </cell>
        </row>
        <row r="14">
          <cell r="B14">
            <v>10</v>
          </cell>
        </row>
        <row r="15">
          <cell r="B15">
            <v>8</v>
          </cell>
        </row>
      </sheetData>
      <sheetData sheetId="7">
        <row r="5">
          <cell r="B5">
            <v>16</v>
          </cell>
        </row>
        <row r="6">
          <cell r="B6">
            <v>4</v>
          </cell>
        </row>
        <row r="9">
          <cell r="B9">
            <v>1</v>
          </cell>
        </row>
        <row r="10">
          <cell r="B10">
            <v>19</v>
          </cell>
        </row>
        <row r="14">
          <cell r="B14">
            <v>2</v>
          </cell>
        </row>
        <row r="15">
          <cell r="B15">
            <v>0</v>
          </cell>
        </row>
      </sheetData>
      <sheetData sheetId="8">
        <row r="4">
          <cell r="B4">
            <v>20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mographics_plus graphs"/>
      <sheetName val="Q1"/>
      <sheetName val="Q2"/>
      <sheetName val="Q3"/>
      <sheetName val="Q4"/>
      <sheetName val="Q5"/>
      <sheetName val="Q6"/>
      <sheetName val="Q7"/>
      <sheetName val="Q8"/>
      <sheetName val="Q9"/>
      <sheetName val="Q10"/>
      <sheetName val="Q11"/>
      <sheetName val="Q12"/>
      <sheetName val="Q13"/>
      <sheetName val="Q14"/>
      <sheetName val="Q15"/>
      <sheetName val="Q16"/>
      <sheetName val="Q17"/>
      <sheetName val="Q18"/>
      <sheetName val="TAM_Q1"/>
      <sheetName val="TAM_Q2"/>
      <sheetName val="TAM_Q3"/>
    </sheetNames>
    <sheetDataSet>
      <sheetData sheetId="0" refreshError="1"/>
      <sheetData sheetId="1">
        <row r="4">
          <cell r="B4">
            <v>19</v>
          </cell>
        </row>
        <row r="5">
          <cell r="B5">
            <v>2</v>
          </cell>
        </row>
        <row r="10">
          <cell r="B10">
            <v>14</v>
          </cell>
        </row>
        <row r="11">
          <cell r="B11">
            <v>2</v>
          </cell>
        </row>
        <row r="12">
          <cell r="B12">
            <v>3</v>
          </cell>
        </row>
        <row r="15">
          <cell r="B15">
            <v>3</v>
          </cell>
        </row>
        <row r="16">
          <cell r="B16">
            <v>3</v>
          </cell>
        </row>
        <row r="17">
          <cell r="B17">
            <v>10</v>
          </cell>
        </row>
      </sheetData>
      <sheetData sheetId="2">
        <row r="4">
          <cell r="B4">
            <v>8</v>
          </cell>
        </row>
        <row r="5">
          <cell r="B5">
            <v>13</v>
          </cell>
        </row>
      </sheetData>
      <sheetData sheetId="3" refreshError="1"/>
      <sheetData sheetId="4">
        <row r="4">
          <cell r="B4">
            <v>21</v>
          </cell>
        </row>
        <row r="5">
          <cell r="B5">
            <v>0</v>
          </cell>
        </row>
      </sheetData>
      <sheetData sheetId="5">
        <row r="4">
          <cell r="B4">
            <v>2</v>
          </cell>
        </row>
        <row r="5">
          <cell r="B5">
            <v>19</v>
          </cell>
        </row>
        <row r="14">
          <cell r="B14">
            <v>1</v>
          </cell>
        </row>
        <row r="15">
          <cell r="B15">
            <v>1</v>
          </cell>
        </row>
      </sheetData>
      <sheetData sheetId="6">
        <row r="4">
          <cell r="B4">
            <v>1</v>
          </cell>
        </row>
        <row r="5">
          <cell r="B5">
            <v>20</v>
          </cell>
        </row>
        <row r="6">
          <cell r="B6">
            <v>0</v>
          </cell>
        </row>
        <row r="9">
          <cell r="B9">
            <v>6</v>
          </cell>
        </row>
        <row r="10">
          <cell r="B10">
            <v>14</v>
          </cell>
        </row>
        <row r="11">
          <cell r="B11">
            <v>0</v>
          </cell>
        </row>
      </sheetData>
      <sheetData sheetId="7">
        <row r="4">
          <cell r="B4">
            <v>14</v>
          </cell>
        </row>
        <row r="5">
          <cell r="B5">
            <v>7</v>
          </cell>
        </row>
        <row r="9">
          <cell r="B9">
            <v>6</v>
          </cell>
        </row>
        <row r="10">
          <cell r="B10">
            <v>8</v>
          </cell>
        </row>
      </sheetData>
      <sheetData sheetId="8">
        <row r="4">
          <cell r="B4">
            <v>21</v>
          </cell>
        </row>
        <row r="5">
          <cell r="B5">
            <v>0</v>
          </cell>
        </row>
        <row r="9">
          <cell r="B9">
            <v>3</v>
          </cell>
        </row>
        <row r="10">
          <cell r="B10">
            <v>11</v>
          </cell>
        </row>
        <row r="11">
          <cell r="B11">
            <v>5</v>
          </cell>
        </row>
        <row r="12">
          <cell r="B12">
            <v>1</v>
          </cell>
        </row>
        <row r="13">
          <cell r="B13">
            <v>0</v>
          </cell>
        </row>
        <row r="16">
          <cell r="B16">
            <v>11</v>
          </cell>
        </row>
        <row r="17">
          <cell r="B17">
            <v>7</v>
          </cell>
        </row>
        <row r="18">
          <cell r="B18">
            <v>1</v>
          </cell>
        </row>
        <row r="19">
          <cell r="B19">
            <v>3</v>
          </cell>
        </row>
        <row r="23">
          <cell r="B23">
            <v>4</v>
          </cell>
        </row>
        <row r="24">
          <cell r="B24">
            <v>17</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emographic data"/>
      <sheetName val="Énergies renouvelables pour le"/>
      <sheetName val="Q1"/>
      <sheetName val="Q2"/>
      <sheetName val="Q3"/>
      <sheetName val="Q4"/>
      <sheetName val="Q5"/>
      <sheetName val="Q6"/>
      <sheetName val="Q7"/>
      <sheetName val="Q8"/>
      <sheetName val="Q9"/>
      <sheetName val="Q10"/>
      <sheetName val="Q11"/>
      <sheetName val="Q12"/>
      <sheetName val="Q13"/>
      <sheetName val="Q14"/>
      <sheetName val="Q15"/>
      <sheetName val="Q16"/>
      <sheetName val="Q17"/>
      <sheetName val="Net-metering"/>
      <sheetName val="TAM 1"/>
      <sheetName val="TAM Q2"/>
      <sheetName val="TAM 3"/>
    </sheetNames>
    <sheetDataSet>
      <sheetData sheetId="0" refreshError="1"/>
      <sheetData sheetId="1" refreshError="1"/>
      <sheetData sheetId="2" refreshError="1"/>
      <sheetData sheetId="3" refreshError="1">
        <row r="4">
          <cell r="B4">
            <v>40</v>
          </cell>
        </row>
        <row r="5">
          <cell r="B5">
            <v>21</v>
          </cell>
        </row>
        <row r="6">
          <cell r="B6">
            <v>0</v>
          </cell>
        </row>
      </sheetData>
      <sheetData sheetId="4" refreshError="1">
        <row r="4">
          <cell r="B4">
            <v>22</v>
          </cell>
        </row>
        <row r="5">
          <cell r="B5">
            <v>39</v>
          </cell>
        </row>
      </sheetData>
      <sheetData sheetId="5" refreshError="1"/>
      <sheetData sheetId="6" refreshError="1">
        <row r="4">
          <cell r="B4">
            <v>53</v>
          </cell>
        </row>
        <row r="5">
          <cell r="B5">
            <v>10</v>
          </cell>
        </row>
      </sheetData>
      <sheetData sheetId="7" refreshError="1">
        <row r="4">
          <cell r="B4">
            <v>11</v>
          </cell>
        </row>
        <row r="5">
          <cell r="B5">
            <v>51</v>
          </cell>
        </row>
        <row r="9">
          <cell r="B9">
            <v>1</v>
          </cell>
        </row>
        <row r="10">
          <cell r="B10">
            <v>11</v>
          </cell>
        </row>
        <row r="13">
          <cell r="B13">
            <v>1</v>
          </cell>
        </row>
        <row r="14">
          <cell r="B14">
            <v>11</v>
          </cell>
        </row>
      </sheetData>
      <sheetData sheetId="8" refreshError="1">
        <row r="4">
          <cell r="B4">
            <v>19</v>
          </cell>
        </row>
        <row r="5">
          <cell r="B5">
            <v>40</v>
          </cell>
        </row>
        <row r="10">
          <cell r="B10">
            <v>14</v>
          </cell>
        </row>
        <row r="11">
          <cell r="B11">
            <v>27</v>
          </cell>
        </row>
      </sheetData>
      <sheetData sheetId="9" refreshError="1">
        <row r="4">
          <cell r="B4">
            <v>37</v>
          </cell>
        </row>
        <row r="5">
          <cell r="B5">
            <v>24</v>
          </cell>
        </row>
        <row r="8">
          <cell r="B8">
            <v>28</v>
          </cell>
        </row>
        <row r="9">
          <cell r="B9">
            <v>33</v>
          </cell>
        </row>
        <row r="13">
          <cell r="B13">
            <v>24</v>
          </cell>
        </row>
        <row r="14">
          <cell r="B14">
            <v>5</v>
          </cell>
        </row>
      </sheetData>
      <sheetData sheetId="10" refreshError="1">
        <row r="3">
          <cell r="B3">
            <v>28</v>
          </cell>
        </row>
        <row r="4">
          <cell r="B4">
            <v>33</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2)"/>
      <sheetName val="Demographic data"/>
      <sheetName val="Q1"/>
      <sheetName val="Q2"/>
      <sheetName val="Q3"/>
      <sheetName val="Q4"/>
      <sheetName val="Q5"/>
      <sheetName val="Q6"/>
      <sheetName val="Q7"/>
      <sheetName val="Q8"/>
      <sheetName val="Q9"/>
      <sheetName val="Q10"/>
      <sheetName val="Q11"/>
      <sheetName val="Q12"/>
      <sheetName val="Q13"/>
      <sheetName val="Q14"/>
      <sheetName val="Q15"/>
      <sheetName val="Q16"/>
      <sheetName val="TAM 1"/>
      <sheetName val="TAM 2"/>
      <sheetName val="TAM 3"/>
    </sheetNames>
    <sheetDataSet>
      <sheetData sheetId="0"/>
      <sheetData sheetId="1"/>
      <sheetData sheetId="2">
        <row r="3">
          <cell r="B3">
            <v>17</v>
          </cell>
        </row>
        <row r="4">
          <cell r="B4">
            <v>5</v>
          </cell>
        </row>
        <row r="5">
          <cell r="B5">
            <v>1</v>
          </cell>
        </row>
        <row r="9">
          <cell r="B9">
            <v>10</v>
          </cell>
        </row>
        <row r="10">
          <cell r="B10">
            <v>3</v>
          </cell>
        </row>
        <row r="11">
          <cell r="B11">
            <v>1</v>
          </cell>
        </row>
        <row r="12">
          <cell r="B12">
            <v>8</v>
          </cell>
        </row>
        <row r="15">
          <cell r="B15">
            <v>2</v>
          </cell>
        </row>
        <row r="16">
          <cell r="B16">
            <v>6</v>
          </cell>
        </row>
      </sheetData>
      <sheetData sheetId="3"/>
      <sheetData sheetId="4">
        <row r="3">
          <cell r="B3">
            <v>4</v>
          </cell>
        </row>
        <row r="4">
          <cell r="B4">
            <v>18</v>
          </cell>
        </row>
      </sheetData>
      <sheetData sheetId="5">
        <row r="3">
          <cell r="B3">
            <v>7</v>
          </cell>
        </row>
        <row r="4">
          <cell r="B4">
            <v>15</v>
          </cell>
        </row>
        <row r="5">
          <cell r="B5">
            <v>1</v>
          </cell>
        </row>
        <row r="14">
          <cell r="B14">
            <v>8</v>
          </cell>
        </row>
        <row r="15">
          <cell r="B15">
            <v>3</v>
          </cell>
        </row>
      </sheetData>
      <sheetData sheetId="6">
        <row r="3">
          <cell r="B3">
            <v>22</v>
          </cell>
        </row>
        <row r="4">
          <cell r="B4">
            <v>0</v>
          </cell>
        </row>
        <row r="5">
          <cell r="B5">
            <v>1</v>
          </cell>
        </row>
        <row r="8">
          <cell r="B8">
            <v>6</v>
          </cell>
        </row>
        <row r="9">
          <cell r="B9">
            <v>9</v>
          </cell>
        </row>
        <row r="10">
          <cell r="B10">
            <v>3</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workbookViewId="0">
      <selection activeCell="J34" sqref="J34"/>
    </sheetView>
  </sheetViews>
  <sheetFormatPr defaultRowHeight="15"/>
  <cols>
    <col min="4" max="4" width="10.28515625" bestFit="1" customWidth="1"/>
    <col min="5" max="5" width="8.28515625" bestFit="1" customWidth="1"/>
    <col min="11" max="11" width="14.42578125" bestFit="1" customWidth="1"/>
    <col min="12" max="12" width="7.7109375" bestFit="1" customWidth="1"/>
    <col min="14" max="14" width="10.28515625" bestFit="1" customWidth="1"/>
  </cols>
  <sheetData>
    <row r="1" spans="1:22" ht="18.75" thickBot="1">
      <c r="A1" s="3"/>
      <c r="B1" s="2" t="s">
        <v>0</v>
      </c>
      <c r="C1" s="2" t="s">
        <v>1</v>
      </c>
      <c r="D1" s="2" t="s">
        <v>2</v>
      </c>
      <c r="E1" s="2" t="s">
        <v>3</v>
      </c>
      <c r="H1" s="2" t="s">
        <v>39</v>
      </c>
    </row>
    <row r="2" spans="1:22">
      <c r="A2" s="4" t="s">
        <v>4</v>
      </c>
      <c r="G2" s="4" t="s">
        <v>4</v>
      </c>
    </row>
    <row r="3" spans="1:22" ht="22.5">
      <c r="A3" s="5" t="s">
        <v>5</v>
      </c>
      <c r="B3" s="12">
        <v>20</v>
      </c>
      <c r="D3">
        <v>64</v>
      </c>
      <c r="E3">
        <v>15</v>
      </c>
      <c r="G3" s="5" t="s">
        <v>5</v>
      </c>
    </row>
    <row r="4" spans="1:22">
      <c r="A4" s="5" t="s">
        <v>6</v>
      </c>
      <c r="B4" s="12">
        <v>0</v>
      </c>
      <c r="D4">
        <v>22</v>
      </c>
      <c r="G4" s="5" t="s">
        <v>6</v>
      </c>
    </row>
    <row r="5" spans="1:22">
      <c r="A5" s="5" t="s">
        <v>7</v>
      </c>
      <c r="B5" s="12">
        <v>0</v>
      </c>
      <c r="D5">
        <v>2</v>
      </c>
      <c r="E5">
        <v>6</v>
      </c>
      <c r="G5" s="5" t="s">
        <v>7</v>
      </c>
    </row>
    <row r="6" spans="1:22" ht="45.75" thickBot="1">
      <c r="A6" s="5" t="s">
        <v>8</v>
      </c>
      <c r="B6" s="12">
        <v>2</v>
      </c>
      <c r="D6">
        <v>1</v>
      </c>
      <c r="G6" s="5" t="s">
        <v>8</v>
      </c>
    </row>
    <row r="7" spans="1:22" ht="15.75" thickBot="1">
      <c r="A7" s="6"/>
      <c r="B7" s="12"/>
      <c r="G7" s="6"/>
    </row>
    <row r="8" spans="1:22">
      <c r="A8" s="4" t="s">
        <v>9</v>
      </c>
      <c r="B8" s="12"/>
      <c r="G8" s="4" t="s">
        <v>9</v>
      </c>
    </row>
    <row r="9" spans="1:22" ht="15.75">
      <c r="A9" s="5" t="s">
        <v>10</v>
      </c>
      <c r="B9" s="12">
        <v>11</v>
      </c>
      <c r="C9">
        <v>9</v>
      </c>
      <c r="D9">
        <v>36</v>
      </c>
      <c r="E9" s="13">
        <v>13</v>
      </c>
      <c r="G9" s="5" t="s">
        <v>10</v>
      </c>
      <c r="H9">
        <f>SUM(B9:E9)</f>
        <v>69</v>
      </c>
    </row>
    <row r="10" spans="1:22" ht="15.75">
      <c r="A10" s="5" t="s">
        <v>11</v>
      </c>
      <c r="B10" s="12">
        <v>9</v>
      </c>
      <c r="C10">
        <v>12</v>
      </c>
      <c r="D10">
        <v>38</v>
      </c>
      <c r="E10" s="13">
        <v>10</v>
      </c>
      <c r="G10" s="5" t="s">
        <v>11</v>
      </c>
      <c r="H10">
        <f>SUM(B10:E10)</f>
        <v>69</v>
      </c>
    </row>
    <row r="11" spans="1:22" ht="15.75">
      <c r="A11" s="5" t="s">
        <v>12</v>
      </c>
      <c r="B11" s="12">
        <v>0</v>
      </c>
      <c r="C11">
        <v>0</v>
      </c>
      <c r="D11">
        <v>1</v>
      </c>
      <c r="E11" s="13">
        <v>0</v>
      </c>
      <c r="G11" s="5" t="s">
        <v>12</v>
      </c>
      <c r="H11">
        <f>SUM(B11:E11)</f>
        <v>1</v>
      </c>
    </row>
    <row r="12" spans="1:22" ht="34.5" thickBot="1">
      <c r="A12" s="7" t="s">
        <v>13</v>
      </c>
      <c r="B12" s="12">
        <v>0</v>
      </c>
      <c r="C12">
        <v>0</v>
      </c>
      <c r="D12">
        <v>2</v>
      </c>
      <c r="E12" s="13">
        <v>0</v>
      </c>
      <c r="G12" s="7" t="s">
        <v>13</v>
      </c>
      <c r="H12">
        <f>SUM(B12:E12)</f>
        <v>2</v>
      </c>
    </row>
    <row r="13" spans="1:22" ht="15.75">
      <c r="A13" s="8" t="s">
        <v>14</v>
      </c>
      <c r="B13" s="12"/>
      <c r="E13" s="13"/>
      <c r="G13" s="8" t="s">
        <v>14</v>
      </c>
      <c r="L13" s="14"/>
      <c r="O13" s="14"/>
      <c r="U13" s="14"/>
      <c r="V13" s="14"/>
    </row>
    <row r="14" spans="1:22" ht="22.5">
      <c r="A14" s="5" t="s">
        <v>15</v>
      </c>
      <c r="B14" s="12">
        <v>1</v>
      </c>
      <c r="C14">
        <v>3</v>
      </c>
      <c r="D14">
        <v>11</v>
      </c>
      <c r="E14" s="13">
        <v>0</v>
      </c>
      <c r="G14" s="5" t="s">
        <v>15</v>
      </c>
      <c r="H14">
        <f t="shared" ref="H14:H19" si="0">SUM(B14:E14)</f>
        <v>15</v>
      </c>
      <c r="L14" s="14"/>
      <c r="O14" s="14"/>
    </row>
    <row r="15" spans="1:22" ht="22.5">
      <c r="A15" s="5" t="s">
        <v>16</v>
      </c>
      <c r="B15" s="12">
        <v>3</v>
      </c>
      <c r="C15">
        <v>2</v>
      </c>
      <c r="D15">
        <v>10</v>
      </c>
      <c r="E15" s="13">
        <v>1</v>
      </c>
      <c r="G15" s="5" t="s">
        <v>16</v>
      </c>
      <c r="H15">
        <f t="shared" si="0"/>
        <v>16</v>
      </c>
      <c r="L15" s="14"/>
      <c r="O15" s="14"/>
    </row>
    <row r="16" spans="1:22" ht="22.5">
      <c r="A16" s="5" t="s">
        <v>17</v>
      </c>
      <c r="B16" s="12">
        <v>5</v>
      </c>
      <c r="C16">
        <v>6</v>
      </c>
      <c r="D16">
        <v>26</v>
      </c>
      <c r="E16" s="13">
        <v>3</v>
      </c>
      <c r="G16" s="5" t="s">
        <v>17</v>
      </c>
      <c r="H16">
        <f t="shared" si="0"/>
        <v>40</v>
      </c>
      <c r="L16" s="14"/>
      <c r="O16" s="14"/>
    </row>
    <row r="17" spans="1:15" ht="22.5">
      <c r="A17" s="5" t="s">
        <v>18</v>
      </c>
      <c r="B17" s="12">
        <v>5</v>
      </c>
      <c r="C17">
        <v>5</v>
      </c>
      <c r="D17">
        <v>19</v>
      </c>
      <c r="E17" s="13">
        <v>12</v>
      </c>
      <c r="G17" s="5" t="s">
        <v>18</v>
      </c>
      <c r="H17">
        <f t="shared" si="0"/>
        <v>41</v>
      </c>
      <c r="L17" s="14"/>
      <c r="O17" s="14"/>
    </row>
    <row r="18" spans="1:15" ht="22.5">
      <c r="A18" s="5" t="s">
        <v>19</v>
      </c>
      <c r="B18" s="12">
        <v>0</v>
      </c>
      <c r="C18">
        <v>5</v>
      </c>
      <c r="D18">
        <v>12</v>
      </c>
      <c r="E18" s="13">
        <v>7</v>
      </c>
      <c r="G18" s="5" t="s">
        <v>19</v>
      </c>
      <c r="H18">
        <f t="shared" si="0"/>
        <v>24</v>
      </c>
      <c r="L18" s="14"/>
      <c r="O18" s="14"/>
    </row>
    <row r="19" spans="1:15" ht="23.25" thickBot="1">
      <c r="A19" s="7" t="s">
        <v>20</v>
      </c>
      <c r="B19" s="12">
        <v>6</v>
      </c>
      <c r="C19">
        <v>0</v>
      </c>
      <c r="D19">
        <v>1</v>
      </c>
      <c r="E19" s="13">
        <v>0</v>
      </c>
      <c r="G19" s="7" t="s">
        <v>20</v>
      </c>
      <c r="H19">
        <f t="shared" si="0"/>
        <v>7</v>
      </c>
      <c r="L19" s="14"/>
      <c r="O19" s="14"/>
    </row>
    <row r="20" spans="1:15" ht="56.25">
      <c r="A20" s="8" t="s">
        <v>21</v>
      </c>
      <c r="B20" s="12"/>
      <c r="E20" s="13"/>
      <c r="G20" s="8" t="s">
        <v>21</v>
      </c>
      <c r="L20" s="14"/>
      <c r="O20" s="14"/>
    </row>
    <row r="21" spans="1:15" ht="45">
      <c r="A21" s="5" t="s">
        <v>22</v>
      </c>
      <c r="B21" s="12">
        <v>2</v>
      </c>
      <c r="C21">
        <v>0</v>
      </c>
      <c r="D21">
        <v>1</v>
      </c>
      <c r="E21" s="13">
        <v>2</v>
      </c>
      <c r="G21" s="5" t="s">
        <v>22</v>
      </c>
      <c r="H21">
        <f t="shared" ref="H21:H27" si="1">SUM(B21:E21)</f>
        <v>5</v>
      </c>
      <c r="L21" s="14"/>
      <c r="O21" s="14"/>
    </row>
    <row r="22" spans="1:15" ht="45">
      <c r="A22" s="5" t="s">
        <v>23</v>
      </c>
      <c r="B22" s="12">
        <v>2</v>
      </c>
      <c r="C22">
        <v>1</v>
      </c>
      <c r="D22">
        <v>1</v>
      </c>
      <c r="E22" s="13">
        <v>3</v>
      </c>
      <c r="G22" s="5" t="s">
        <v>23</v>
      </c>
      <c r="H22">
        <f t="shared" si="1"/>
        <v>7</v>
      </c>
      <c r="L22" s="14"/>
      <c r="O22" s="14"/>
    </row>
    <row r="23" spans="1:15" ht="45">
      <c r="A23" s="5" t="s">
        <v>24</v>
      </c>
      <c r="B23" s="12">
        <v>2</v>
      </c>
      <c r="C23">
        <v>0</v>
      </c>
      <c r="D23">
        <v>1</v>
      </c>
      <c r="E23" s="13">
        <v>5</v>
      </c>
      <c r="G23" s="5" t="s">
        <v>24</v>
      </c>
      <c r="H23">
        <f t="shared" si="1"/>
        <v>8</v>
      </c>
      <c r="L23" s="14"/>
      <c r="O23" s="14"/>
    </row>
    <row r="24" spans="1:15" ht="90">
      <c r="A24" s="5" t="s">
        <v>25</v>
      </c>
      <c r="B24" s="12">
        <v>1</v>
      </c>
      <c r="C24">
        <v>0</v>
      </c>
      <c r="D24">
        <v>7</v>
      </c>
      <c r="E24" s="13">
        <v>2</v>
      </c>
      <c r="G24" s="5" t="s">
        <v>25</v>
      </c>
      <c r="H24">
        <f t="shared" si="1"/>
        <v>10</v>
      </c>
      <c r="L24" s="14"/>
      <c r="O24" s="14"/>
    </row>
    <row r="25" spans="1:15" ht="56.25">
      <c r="A25" s="5" t="s">
        <v>26</v>
      </c>
      <c r="B25" s="12">
        <v>8</v>
      </c>
      <c r="C25">
        <v>2</v>
      </c>
      <c r="D25">
        <v>12</v>
      </c>
      <c r="E25" s="13">
        <v>6</v>
      </c>
      <c r="G25" s="5" t="s">
        <v>26</v>
      </c>
      <c r="H25">
        <f t="shared" si="1"/>
        <v>28</v>
      </c>
      <c r="L25" s="14"/>
      <c r="O25" s="14"/>
    </row>
    <row r="26" spans="1:15" ht="22.5">
      <c r="A26" s="5" t="s">
        <v>27</v>
      </c>
      <c r="B26" s="12">
        <v>5</v>
      </c>
      <c r="C26">
        <v>13</v>
      </c>
      <c r="D26">
        <v>51</v>
      </c>
      <c r="E26" s="13">
        <v>5</v>
      </c>
      <c r="G26" s="5" t="s">
        <v>27</v>
      </c>
      <c r="H26">
        <f t="shared" si="1"/>
        <v>74</v>
      </c>
      <c r="L26" s="14"/>
      <c r="O26" s="14"/>
    </row>
    <row r="27" spans="1:15" ht="16.5" thickBot="1">
      <c r="A27" s="7" t="s">
        <v>28</v>
      </c>
      <c r="B27" s="12">
        <v>0</v>
      </c>
      <c r="C27">
        <v>5</v>
      </c>
      <c r="D27">
        <v>7</v>
      </c>
      <c r="E27" s="13">
        <v>0</v>
      </c>
      <c r="G27" s="7" t="s">
        <v>28</v>
      </c>
      <c r="H27">
        <f t="shared" si="1"/>
        <v>12</v>
      </c>
      <c r="L27" s="14"/>
      <c r="O27" s="14"/>
    </row>
    <row r="28" spans="1:15" ht="22.5">
      <c r="A28" s="8" t="s">
        <v>29</v>
      </c>
      <c r="B28" s="12"/>
      <c r="E28" s="13"/>
      <c r="G28" s="8" t="s">
        <v>29</v>
      </c>
      <c r="L28" s="14"/>
      <c r="O28" s="14"/>
    </row>
    <row r="29" spans="1:15" ht="15.75">
      <c r="A29" s="9" t="s">
        <v>30</v>
      </c>
      <c r="B29" s="12">
        <v>10</v>
      </c>
      <c r="C29">
        <v>13</v>
      </c>
      <c r="D29">
        <v>62</v>
      </c>
      <c r="E29" s="13">
        <v>17</v>
      </c>
      <c r="G29" s="9" t="s">
        <v>30</v>
      </c>
      <c r="H29">
        <f>SUM(B29:E29)</f>
        <v>102</v>
      </c>
      <c r="L29" s="14"/>
      <c r="O29" s="14"/>
    </row>
    <row r="30" spans="1:15" ht="24">
      <c r="A30" s="9" t="s">
        <v>31</v>
      </c>
      <c r="B30" s="12">
        <v>0</v>
      </c>
      <c r="C30">
        <v>0</v>
      </c>
      <c r="D30">
        <v>4</v>
      </c>
      <c r="E30" s="13">
        <v>1</v>
      </c>
      <c r="G30" s="9" t="s">
        <v>31</v>
      </c>
      <c r="H30">
        <f>SUM(B30:E30)</f>
        <v>5</v>
      </c>
      <c r="L30" s="14"/>
      <c r="O30" s="14"/>
    </row>
    <row r="31" spans="1:15" ht="15.75">
      <c r="A31" s="9" t="s">
        <v>32</v>
      </c>
      <c r="B31" s="12">
        <v>6</v>
      </c>
      <c r="C31">
        <v>2</v>
      </c>
      <c r="D31">
        <v>1</v>
      </c>
      <c r="E31" s="13">
        <v>2</v>
      </c>
      <c r="G31" s="9" t="s">
        <v>32</v>
      </c>
      <c r="H31">
        <f>SUM(B31:E31)</f>
        <v>11</v>
      </c>
      <c r="L31" s="14"/>
      <c r="O31" s="14"/>
    </row>
    <row r="32" spans="1:15" ht="24">
      <c r="A32" s="9" t="s">
        <v>33</v>
      </c>
      <c r="B32" s="12">
        <v>1</v>
      </c>
      <c r="C32">
        <v>5</v>
      </c>
      <c r="D32">
        <v>12</v>
      </c>
      <c r="E32" s="13">
        <v>0</v>
      </c>
      <c r="G32" s="9" t="s">
        <v>33</v>
      </c>
      <c r="H32">
        <f>SUM(B32:E32)</f>
        <v>18</v>
      </c>
    </row>
    <row r="33" spans="1:15" ht="16.5" thickBot="1">
      <c r="A33" s="10" t="s">
        <v>12</v>
      </c>
      <c r="B33" s="12">
        <v>3</v>
      </c>
      <c r="C33">
        <v>0</v>
      </c>
      <c r="D33">
        <v>1</v>
      </c>
      <c r="E33" s="13">
        <v>3</v>
      </c>
      <c r="G33" s="10" t="s">
        <v>12</v>
      </c>
      <c r="H33">
        <f>SUM(B33:E33)</f>
        <v>7</v>
      </c>
    </row>
    <row r="34" spans="1:15" ht="67.5">
      <c r="A34" s="8" t="s">
        <v>40</v>
      </c>
      <c r="B34" s="12"/>
      <c r="E34" s="13"/>
      <c r="G34" s="8" t="s">
        <v>40</v>
      </c>
    </row>
    <row r="35" spans="1:15" ht="22.5">
      <c r="A35" s="11" t="s">
        <v>41</v>
      </c>
      <c r="B35" s="12">
        <v>0</v>
      </c>
      <c r="C35">
        <v>7</v>
      </c>
      <c r="D35">
        <v>0</v>
      </c>
      <c r="E35" s="13">
        <v>0</v>
      </c>
      <c r="G35" s="11" t="s">
        <v>41</v>
      </c>
      <c r="H35">
        <f t="shared" ref="H35:H45" si="2">SUM(B35:E35)</f>
        <v>7</v>
      </c>
    </row>
    <row r="36" spans="1:15" ht="22.5">
      <c r="A36" s="11" t="s">
        <v>42</v>
      </c>
      <c r="B36" s="12">
        <v>3</v>
      </c>
      <c r="C36">
        <v>9</v>
      </c>
      <c r="D36">
        <v>7</v>
      </c>
      <c r="E36" s="13">
        <v>12</v>
      </c>
      <c r="G36" s="11" t="s">
        <v>42</v>
      </c>
      <c r="H36">
        <f t="shared" si="2"/>
        <v>31</v>
      </c>
      <c r="J36">
        <f>+B36*1000</f>
        <v>3000</v>
      </c>
    </row>
    <row r="37" spans="1:15" ht="22.5">
      <c r="A37" s="11" t="s">
        <v>43</v>
      </c>
      <c r="B37" s="12">
        <v>2</v>
      </c>
      <c r="C37">
        <v>5</v>
      </c>
      <c r="D37">
        <v>14</v>
      </c>
      <c r="E37" s="13">
        <v>6</v>
      </c>
      <c r="G37" s="11" t="s">
        <v>43</v>
      </c>
      <c r="H37">
        <f t="shared" si="2"/>
        <v>27</v>
      </c>
      <c r="J37">
        <f>+B37*2000</f>
        <v>4000</v>
      </c>
    </row>
    <row r="38" spans="1:15" ht="22.5">
      <c r="A38" s="11" t="s">
        <v>44</v>
      </c>
      <c r="B38" s="12">
        <v>8</v>
      </c>
      <c r="C38">
        <v>0</v>
      </c>
      <c r="D38">
        <v>11</v>
      </c>
      <c r="E38" s="13">
        <v>3</v>
      </c>
      <c r="G38" s="11" t="s">
        <v>44</v>
      </c>
      <c r="H38">
        <f t="shared" si="2"/>
        <v>22</v>
      </c>
      <c r="J38">
        <f>+B38*3000</f>
        <v>24000</v>
      </c>
    </row>
    <row r="39" spans="1:15" ht="22.5">
      <c r="A39" s="11" t="s">
        <v>45</v>
      </c>
      <c r="B39" s="12">
        <v>5</v>
      </c>
      <c r="C39">
        <v>0</v>
      </c>
      <c r="D39">
        <v>15</v>
      </c>
      <c r="E39" s="13">
        <v>1</v>
      </c>
      <c r="G39" s="11" t="s">
        <v>45</v>
      </c>
      <c r="H39">
        <f t="shared" si="2"/>
        <v>21</v>
      </c>
      <c r="J39">
        <f>+B39*4000</f>
        <v>20000</v>
      </c>
    </row>
    <row r="40" spans="1:15" ht="22.5">
      <c r="A40" s="11" t="s">
        <v>46</v>
      </c>
      <c r="B40" s="12">
        <v>2</v>
      </c>
      <c r="C40">
        <v>0</v>
      </c>
      <c r="D40">
        <v>19</v>
      </c>
      <c r="E40" s="13">
        <v>1</v>
      </c>
      <c r="G40" s="11" t="s">
        <v>46</v>
      </c>
      <c r="H40">
        <f t="shared" si="2"/>
        <v>22</v>
      </c>
    </row>
    <row r="41" spans="1:15" ht="45.75" thickBot="1">
      <c r="A41" s="7" t="s">
        <v>34</v>
      </c>
      <c r="B41" s="12">
        <v>0</v>
      </c>
      <c r="C41">
        <v>0</v>
      </c>
      <c r="D41">
        <v>14</v>
      </c>
      <c r="E41" s="13">
        <v>0</v>
      </c>
      <c r="G41" s="7" t="s">
        <v>34</v>
      </c>
      <c r="H41">
        <f t="shared" si="2"/>
        <v>14</v>
      </c>
      <c r="J41">
        <f>+SUM(J36:J40)/20</f>
        <v>2550</v>
      </c>
      <c r="K41">
        <f>+J41*12</f>
        <v>30600</v>
      </c>
    </row>
    <row r="42" spans="1:15" ht="33.75">
      <c r="A42" s="8" t="s">
        <v>35</v>
      </c>
      <c r="B42" s="12"/>
      <c r="E42" s="13"/>
      <c r="G42" s="8" t="s">
        <v>35</v>
      </c>
      <c r="H42">
        <f t="shared" si="2"/>
        <v>0</v>
      </c>
    </row>
    <row r="43" spans="1:15" ht="15.75">
      <c r="A43" s="5" t="s">
        <v>36</v>
      </c>
      <c r="B43" s="12">
        <v>10</v>
      </c>
      <c r="C43">
        <v>12</v>
      </c>
      <c r="D43">
        <v>14</v>
      </c>
      <c r="E43" s="13">
        <v>18</v>
      </c>
      <c r="G43" s="5" t="s">
        <v>36</v>
      </c>
      <c r="H43">
        <f t="shared" si="2"/>
        <v>54</v>
      </c>
    </row>
    <row r="44" spans="1:15" ht="15.75">
      <c r="A44" s="5" t="s">
        <v>37</v>
      </c>
      <c r="B44" s="12">
        <v>4</v>
      </c>
      <c r="C44">
        <v>9</v>
      </c>
      <c r="D44">
        <v>42</v>
      </c>
      <c r="E44" s="13">
        <v>3</v>
      </c>
      <c r="G44" s="5" t="s">
        <v>37</v>
      </c>
      <c r="H44">
        <f t="shared" si="2"/>
        <v>58</v>
      </c>
    </row>
    <row r="45" spans="1:15" ht="16.5" thickBot="1">
      <c r="A45" s="7" t="s">
        <v>38</v>
      </c>
      <c r="B45" s="12">
        <v>6</v>
      </c>
      <c r="C45">
        <v>0</v>
      </c>
      <c r="D45">
        <v>20</v>
      </c>
      <c r="E45" s="13">
        <v>2</v>
      </c>
      <c r="G45" s="7" t="s">
        <v>38</v>
      </c>
      <c r="H45">
        <f t="shared" si="2"/>
        <v>28</v>
      </c>
    </row>
    <row r="47" spans="1:15">
      <c r="B47">
        <f>B43/SUM(B43:B45)</f>
        <v>0.5</v>
      </c>
      <c r="C47">
        <f t="shared" ref="C47:E47" si="3">C43/SUM(C43:C45)</f>
        <v>0.5714285714285714</v>
      </c>
      <c r="D47">
        <f t="shared" si="3"/>
        <v>0.18421052631578946</v>
      </c>
      <c r="E47">
        <f t="shared" si="3"/>
        <v>0.78260869565217395</v>
      </c>
      <c r="L47" s="2" t="s">
        <v>0</v>
      </c>
      <c r="M47" s="2" t="s">
        <v>1</v>
      </c>
      <c r="N47" s="2" t="s">
        <v>2</v>
      </c>
      <c r="O47" s="2" t="s">
        <v>3</v>
      </c>
    </row>
    <row r="48" spans="1:15">
      <c r="B48">
        <f>B44/SUM(B43:B45)</f>
        <v>0.2</v>
      </c>
      <c r="C48">
        <f t="shared" ref="C48:E48" si="4">C44/SUM(C43:C45)</f>
        <v>0.42857142857142855</v>
      </c>
      <c r="D48">
        <f t="shared" si="4"/>
        <v>0.55263157894736847</v>
      </c>
      <c r="E48">
        <f t="shared" si="4"/>
        <v>0.13043478260869565</v>
      </c>
      <c r="K48" t="s">
        <v>306</v>
      </c>
      <c r="L48">
        <f>SUM(B47:B48)</f>
        <v>0.7</v>
      </c>
      <c r="M48">
        <f t="shared" ref="M48:O48" si="5">SUM(C47:C48)</f>
        <v>1</v>
      </c>
      <c r="N48">
        <f t="shared" si="5"/>
        <v>0.73684210526315796</v>
      </c>
      <c r="O48">
        <f t="shared" si="5"/>
        <v>0.91304347826086962</v>
      </c>
    </row>
    <row r="49" spans="2:15">
      <c r="B49">
        <f>B45/SUM(B43:B45)</f>
        <v>0.3</v>
      </c>
      <c r="C49">
        <f>C45/SUM(C43:C45)</f>
        <v>0</v>
      </c>
      <c r="D49">
        <f>D45/SUM(D43:D45)</f>
        <v>0.26315789473684209</v>
      </c>
      <c r="E49">
        <f>E45/SUM(E43:E45)</f>
        <v>8.6956521739130432E-2</v>
      </c>
      <c r="K49" t="s">
        <v>38</v>
      </c>
      <c r="L49">
        <f>B49</f>
        <v>0.3</v>
      </c>
      <c r="M49">
        <f t="shared" ref="M49:O49" si="6">C49</f>
        <v>0</v>
      </c>
      <c r="N49">
        <f t="shared" si="6"/>
        <v>0.26315789473684209</v>
      </c>
      <c r="O49">
        <f t="shared" si="6"/>
        <v>8.6956521739130432E-2</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election activeCell="B36" sqref="B36"/>
    </sheetView>
  </sheetViews>
  <sheetFormatPr defaultRowHeight="15"/>
  <cols>
    <col min="1" max="1" width="11" bestFit="1" customWidth="1"/>
    <col min="6" max="6" width="10.28515625" bestFit="1" customWidth="1"/>
  </cols>
  <sheetData>
    <row r="1" spans="1:11">
      <c r="A1" s="55" t="s">
        <v>134</v>
      </c>
      <c r="B1" s="55"/>
      <c r="C1" s="55"/>
      <c r="D1" s="55"/>
      <c r="E1" s="55"/>
      <c r="F1" s="55"/>
      <c r="G1" s="55"/>
      <c r="H1" s="55"/>
      <c r="I1" s="55"/>
      <c r="J1" s="55"/>
      <c r="K1" s="55"/>
    </row>
    <row r="2" spans="1:11">
      <c r="D2" s="2" t="s">
        <v>0</v>
      </c>
      <c r="E2" s="2" t="s">
        <v>1</v>
      </c>
      <c r="F2" s="2" t="s">
        <v>2</v>
      </c>
      <c r="G2" s="2" t="s">
        <v>3</v>
      </c>
    </row>
    <row r="3" spans="1:11">
      <c r="A3" s="15" t="s">
        <v>100</v>
      </c>
      <c r="B3">
        <f>+SUM(D3:G3)</f>
        <v>27</v>
      </c>
      <c r="D3">
        <v>0</v>
      </c>
      <c r="E3">
        <v>1</v>
      </c>
      <c r="F3">
        <v>23</v>
      </c>
      <c r="G3">
        <v>3</v>
      </c>
    </row>
    <row r="4" spans="1:11">
      <c r="A4" s="15" t="s">
        <v>101</v>
      </c>
      <c r="B4">
        <f t="shared" ref="B4:B7" si="0">+SUM(D4:G4)</f>
        <v>13</v>
      </c>
      <c r="D4">
        <v>2</v>
      </c>
      <c r="E4">
        <v>3</v>
      </c>
      <c r="G4">
        <v>8</v>
      </c>
    </row>
    <row r="5" spans="1:11">
      <c r="A5" s="15" t="s">
        <v>102</v>
      </c>
      <c r="B5">
        <f t="shared" si="0"/>
        <v>15</v>
      </c>
      <c r="D5">
        <v>8</v>
      </c>
      <c r="E5">
        <v>5</v>
      </c>
      <c r="G5">
        <v>2</v>
      </c>
    </row>
    <row r="6" spans="1:11">
      <c r="A6" s="15" t="s">
        <v>103</v>
      </c>
      <c r="B6">
        <f>+SUM(D6:G6)</f>
        <v>28</v>
      </c>
      <c r="D6">
        <v>10</v>
      </c>
      <c r="E6">
        <v>10</v>
      </c>
      <c r="G6">
        <v>8</v>
      </c>
    </row>
    <row r="7" spans="1:11">
      <c r="A7" s="17" t="s">
        <v>104</v>
      </c>
      <c r="B7">
        <f t="shared" si="0"/>
        <v>4</v>
      </c>
      <c r="D7">
        <v>0</v>
      </c>
      <c r="E7">
        <v>2</v>
      </c>
      <c r="G7">
        <v>2</v>
      </c>
    </row>
    <row r="9" spans="1:11">
      <c r="A9" s="20" t="s">
        <v>138</v>
      </c>
      <c r="F9">
        <v>38</v>
      </c>
    </row>
    <row r="11" spans="1:11">
      <c r="D11">
        <f>+SUM(D4:D7)/SUM(D3:D7)</f>
        <v>1</v>
      </c>
      <c r="E11">
        <f t="shared" ref="E11:G11" si="1">+SUM(E4:E7)/SUM(E3:E7)</f>
        <v>0.95238095238095233</v>
      </c>
      <c r="F11">
        <f>+SUM(F4:F9)/SUM(F3:F9)</f>
        <v>0.62295081967213117</v>
      </c>
      <c r="G11">
        <f t="shared" si="1"/>
        <v>0.86956521739130432</v>
      </c>
    </row>
  </sheetData>
  <mergeCells count="1">
    <mergeCell ref="A1:K1"/>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election activeCell="E4" sqref="E4:E7"/>
    </sheetView>
  </sheetViews>
  <sheetFormatPr defaultRowHeight="15"/>
  <cols>
    <col min="1" max="1" width="11" bestFit="1" customWidth="1"/>
    <col min="6" max="6" width="10.28515625" bestFit="1" customWidth="1"/>
  </cols>
  <sheetData>
    <row r="1" spans="1:11">
      <c r="A1" s="55" t="s">
        <v>135</v>
      </c>
      <c r="B1" s="55"/>
      <c r="C1" s="55"/>
      <c r="D1" s="55"/>
      <c r="E1" s="55"/>
      <c r="F1" s="55"/>
      <c r="G1" s="55"/>
      <c r="H1" s="55"/>
      <c r="I1" s="55"/>
      <c r="J1" s="55"/>
      <c r="K1" s="55"/>
    </row>
    <row r="2" spans="1:11">
      <c r="D2" s="2" t="s">
        <v>0</v>
      </c>
      <c r="E2" s="2" t="s">
        <v>1</v>
      </c>
      <c r="F2" s="2" t="s">
        <v>2</v>
      </c>
      <c r="G2" s="2" t="s">
        <v>3</v>
      </c>
    </row>
    <row r="3" spans="1:11">
      <c r="A3" s="15" t="s">
        <v>100</v>
      </c>
      <c r="B3">
        <f>+SUM(D3:G3)</f>
        <v>50</v>
      </c>
      <c r="D3">
        <v>0</v>
      </c>
      <c r="E3">
        <v>3</v>
      </c>
      <c r="F3">
        <v>35</v>
      </c>
      <c r="G3">
        <v>12</v>
      </c>
    </row>
    <row r="4" spans="1:11">
      <c r="A4" s="15" t="s">
        <v>101</v>
      </c>
      <c r="B4">
        <f t="shared" ref="B4:B7" si="0">+SUM(D4:G4)</f>
        <v>8</v>
      </c>
      <c r="D4">
        <v>4</v>
      </c>
      <c r="E4">
        <v>3</v>
      </c>
      <c r="G4">
        <v>1</v>
      </c>
    </row>
    <row r="5" spans="1:11">
      <c r="A5" s="15" t="s">
        <v>102</v>
      </c>
      <c r="B5">
        <f t="shared" si="0"/>
        <v>15</v>
      </c>
      <c r="D5">
        <v>8</v>
      </c>
      <c r="E5">
        <v>7</v>
      </c>
      <c r="G5">
        <v>0</v>
      </c>
    </row>
    <row r="6" spans="1:11">
      <c r="A6" s="15" t="s">
        <v>103</v>
      </c>
      <c r="B6">
        <f>+SUM(D6:G6)</f>
        <v>20</v>
      </c>
      <c r="D6">
        <v>7</v>
      </c>
      <c r="E6">
        <v>6</v>
      </c>
      <c r="G6">
        <v>7</v>
      </c>
    </row>
    <row r="7" spans="1:11">
      <c r="A7" s="17" t="s">
        <v>104</v>
      </c>
      <c r="B7">
        <f t="shared" si="0"/>
        <v>6</v>
      </c>
      <c r="D7">
        <v>1</v>
      </c>
      <c r="E7">
        <v>2</v>
      </c>
      <c r="G7">
        <v>3</v>
      </c>
    </row>
    <row r="9" spans="1:11">
      <c r="A9" s="20" t="s">
        <v>138</v>
      </c>
      <c r="F9">
        <v>26</v>
      </c>
    </row>
    <row r="11" spans="1:11">
      <c r="D11">
        <f>+SUM(D4:D7)/SUM(D3:D7)</f>
        <v>1</v>
      </c>
      <c r="E11">
        <f t="shared" ref="E11:G11" si="1">+SUM(E4:E7)/SUM(E3:E7)</f>
        <v>0.8571428571428571</v>
      </c>
      <c r="F11">
        <f>+SUM(F4:F9)/SUM(F3:F9)</f>
        <v>0.42622950819672129</v>
      </c>
      <c r="G11">
        <f t="shared" si="1"/>
        <v>0.47826086956521741</v>
      </c>
    </row>
  </sheetData>
  <mergeCells count="1">
    <mergeCell ref="A1:K1"/>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election activeCell="L32" sqref="L32"/>
    </sheetView>
  </sheetViews>
  <sheetFormatPr defaultRowHeight="15"/>
  <cols>
    <col min="1" max="1" width="11" bestFit="1" customWidth="1"/>
    <col min="6" max="6" width="10.28515625" bestFit="1" customWidth="1"/>
  </cols>
  <sheetData>
    <row r="1" spans="1:11">
      <c r="A1" s="55" t="s">
        <v>137</v>
      </c>
      <c r="B1" s="55"/>
      <c r="C1" s="55"/>
      <c r="D1" s="55"/>
      <c r="E1" s="55"/>
      <c r="F1" s="55"/>
      <c r="G1" s="55"/>
      <c r="H1" s="55"/>
      <c r="I1" s="55"/>
      <c r="J1" s="55"/>
      <c r="K1" s="55"/>
    </row>
    <row r="2" spans="1:11">
      <c r="D2" s="2" t="s">
        <v>0</v>
      </c>
      <c r="E2" s="2" t="s">
        <v>1</v>
      </c>
      <c r="F2" s="2" t="s">
        <v>2</v>
      </c>
      <c r="G2" s="2" t="s">
        <v>3</v>
      </c>
    </row>
    <row r="3" spans="1:11">
      <c r="A3" s="15" t="s">
        <v>100</v>
      </c>
      <c r="B3">
        <f>+SUM(D3:G3)</f>
        <v>35</v>
      </c>
      <c r="D3">
        <v>2</v>
      </c>
      <c r="E3">
        <v>0</v>
      </c>
      <c r="F3">
        <v>23</v>
      </c>
      <c r="G3">
        <v>10</v>
      </c>
    </row>
    <row r="4" spans="1:11">
      <c r="A4" s="15" t="s">
        <v>101</v>
      </c>
      <c r="B4">
        <f t="shared" ref="B4:B7" si="0">+SUM(D4:G4)</f>
        <v>19</v>
      </c>
      <c r="D4">
        <v>7</v>
      </c>
      <c r="E4">
        <v>7</v>
      </c>
      <c r="G4">
        <v>5</v>
      </c>
    </row>
    <row r="5" spans="1:11">
      <c r="A5" s="15" t="s">
        <v>102</v>
      </c>
      <c r="B5">
        <f t="shared" si="0"/>
        <v>8</v>
      </c>
      <c r="D5">
        <v>6</v>
      </c>
      <c r="E5">
        <v>2</v>
      </c>
      <c r="G5">
        <v>0</v>
      </c>
    </row>
    <row r="6" spans="1:11">
      <c r="A6" s="15" t="s">
        <v>103</v>
      </c>
      <c r="B6">
        <f>+SUM(D6:G6)</f>
        <v>21</v>
      </c>
      <c r="D6">
        <v>4</v>
      </c>
      <c r="E6">
        <v>10</v>
      </c>
      <c r="G6">
        <v>7</v>
      </c>
    </row>
    <row r="7" spans="1:11">
      <c r="A7" s="17" t="s">
        <v>104</v>
      </c>
      <c r="B7">
        <f t="shared" si="0"/>
        <v>4</v>
      </c>
      <c r="D7">
        <v>1</v>
      </c>
      <c r="E7">
        <v>2</v>
      </c>
      <c r="G7">
        <v>1</v>
      </c>
    </row>
    <row r="9" spans="1:11">
      <c r="A9" s="20" t="s">
        <v>138</v>
      </c>
      <c r="F9">
        <v>38</v>
      </c>
    </row>
    <row r="11" spans="1:11">
      <c r="D11">
        <f>+SUM(D4:D7)/SUM(D3:D7)</f>
        <v>0.9</v>
      </c>
      <c r="E11">
        <f t="shared" ref="E11:G11" si="1">+SUM(E4:E7)/SUM(E3:E7)</f>
        <v>1</v>
      </c>
      <c r="F11">
        <f>+SUM(F4:F9)/SUM(F3:F9)</f>
        <v>0.62295081967213117</v>
      </c>
      <c r="G11">
        <f t="shared" si="1"/>
        <v>0.56521739130434778</v>
      </c>
    </row>
  </sheetData>
  <mergeCells count="1">
    <mergeCell ref="A1:K1"/>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election activeCell="G30" sqref="G30"/>
    </sheetView>
  </sheetViews>
  <sheetFormatPr defaultRowHeight="15"/>
  <cols>
    <col min="1" max="1" width="11" bestFit="1" customWidth="1"/>
    <col min="6" max="6" width="10.28515625" bestFit="1" customWidth="1"/>
  </cols>
  <sheetData>
    <row r="1" spans="1:11">
      <c r="A1" s="55" t="s">
        <v>133</v>
      </c>
      <c r="B1" s="55"/>
      <c r="C1" s="55"/>
      <c r="D1" s="55"/>
      <c r="E1" s="55"/>
      <c r="F1" s="55"/>
      <c r="G1" s="55"/>
      <c r="H1" s="55"/>
      <c r="I1" s="55"/>
      <c r="J1" s="55"/>
      <c r="K1" s="55"/>
    </row>
    <row r="2" spans="1:11">
      <c r="D2" s="2" t="s">
        <v>0</v>
      </c>
      <c r="E2" s="2" t="s">
        <v>1</v>
      </c>
      <c r="F2" s="2" t="s">
        <v>2</v>
      </c>
      <c r="G2" s="2" t="s">
        <v>3</v>
      </c>
    </row>
    <row r="3" spans="1:11">
      <c r="A3" s="15" t="s">
        <v>100</v>
      </c>
      <c r="B3">
        <f>+SUM(D3:G3)</f>
        <v>90</v>
      </c>
      <c r="D3">
        <v>11</v>
      </c>
      <c r="E3">
        <v>8</v>
      </c>
      <c r="F3">
        <v>55</v>
      </c>
      <c r="G3">
        <v>16</v>
      </c>
    </row>
    <row r="4" spans="1:11">
      <c r="A4" s="15" t="s">
        <v>101</v>
      </c>
      <c r="B4">
        <f t="shared" ref="B4:B7" si="0">+SUM(D4:G4)</f>
        <v>7</v>
      </c>
      <c r="D4">
        <v>4</v>
      </c>
      <c r="E4">
        <v>2</v>
      </c>
      <c r="G4">
        <v>1</v>
      </c>
      <c r="I4">
        <f>35/110</f>
        <v>0.31818181818181818</v>
      </c>
    </row>
    <row r="5" spans="1:11">
      <c r="A5" s="15" t="s">
        <v>102</v>
      </c>
      <c r="B5">
        <f t="shared" si="0"/>
        <v>6</v>
      </c>
      <c r="D5">
        <v>1</v>
      </c>
      <c r="E5">
        <v>5</v>
      </c>
      <c r="G5">
        <v>0</v>
      </c>
    </row>
    <row r="6" spans="1:11">
      <c r="A6" s="15" t="s">
        <v>103</v>
      </c>
      <c r="B6">
        <f>+SUM(D6:G6)</f>
        <v>12</v>
      </c>
      <c r="D6">
        <v>4</v>
      </c>
      <c r="E6">
        <v>4</v>
      </c>
      <c r="G6">
        <v>4</v>
      </c>
    </row>
    <row r="7" spans="1:11">
      <c r="A7" s="17" t="s">
        <v>104</v>
      </c>
      <c r="B7">
        <f t="shared" si="0"/>
        <v>4</v>
      </c>
      <c r="D7">
        <v>0</v>
      </c>
      <c r="E7">
        <v>2</v>
      </c>
      <c r="G7">
        <v>2</v>
      </c>
    </row>
    <row r="9" spans="1:11">
      <c r="A9" s="20" t="s">
        <v>138</v>
      </c>
      <c r="F9">
        <v>6</v>
      </c>
    </row>
    <row r="10" spans="1:11">
      <c r="D10">
        <f t="shared" ref="D10:G10" si="1">SUM(D4:D9)</f>
        <v>9</v>
      </c>
      <c r="E10">
        <f>SUM(E4:E9)</f>
        <v>13</v>
      </c>
      <c r="F10">
        <f>SUM(F4:F9)</f>
        <v>6</v>
      </c>
      <c r="G10">
        <f t="shared" si="1"/>
        <v>7</v>
      </c>
    </row>
    <row r="11" spans="1:11">
      <c r="D11">
        <f>D10/SUM(D3:D7)</f>
        <v>0.45</v>
      </c>
      <c r="E11">
        <f t="shared" ref="E11:G11" si="2">E10/SUM(E3:E7)</f>
        <v>0.61904761904761907</v>
      </c>
      <c r="F11">
        <f t="shared" si="2"/>
        <v>0.10909090909090909</v>
      </c>
      <c r="G11">
        <f t="shared" si="2"/>
        <v>0.30434782608695654</v>
      </c>
    </row>
  </sheetData>
  <mergeCells count="1">
    <mergeCell ref="A1:K1"/>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election activeCell="F48" sqref="F48"/>
    </sheetView>
  </sheetViews>
  <sheetFormatPr defaultRowHeight="15"/>
  <cols>
    <col min="1" max="1" width="11" bestFit="1" customWidth="1"/>
    <col min="6" max="6" width="10.28515625" bestFit="1" customWidth="1"/>
  </cols>
  <sheetData>
    <row r="1" spans="1:11">
      <c r="A1" s="55" t="s">
        <v>136</v>
      </c>
      <c r="B1" s="55"/>
      <c r="C1" s="55"/>
      <c r="D1" s="55"/>
      <c r="E1" s="55"/>
      <c r="F1" s="55"/>
      <c r="G1" s="55"/>
      <c r="H1" s="55"/>
      <c r="I1" s="55"/>
      <c r="J1" s="55"/>
      <c r="K1" s="55"/>
    </row>
    <row r="2" spans="1:11">
      <c r="D2" s="2" t="s">
        <v>0</v>
      </c>
      <c r="E2" s="2" t="s">
        <v>1</v>
      </c>
      <c r="F2" s="2" t="s">
        <v>2</v>
      </c>
      <c r="G2" s="2" t="s">
        <v>3</v>
      </c>
    </row>
    <row r="3" spans="1:11">
      <c r="A3" s="15" t="s">
        <v>100</v>
      </c>
      <c r="B3">
        <f>+SUM(D3:G3)</f>
        <v>87</v>
      </c>
      <c r="D3">
        <v>7</v>
      </c>
      <c r="E3">
        <v>16</v>
      </c>
      <c r="F3">
        <v>49</v>
      </c>
      <c r="G3">
        <v>15</v>
      </c>
    </row>
    <row r="4" spans="1:11">
      <c r="A4" s="15" t="s">
        <v>101</v>
      </c>
      <c r="B4">
        <f t="shared" ref="B4:B7" si="0">+SUM(D4:G4)</f>
        <v>11</v>
      </c>
      <c r="D4">
        <v>6</v>
      </c>
      <c r="E4">
        <v>3</v>
      </c>
      <c r="G4">
        <v>2</v>
      </c>
    </row>
    <row r="5" spans="1:11">
      <c r="A5" s="15" t="s">
        <v>102</v>
      </c>
      <c r="B5">
        <f t="shared" si="0"/>
        <v>7</v>
      </c>
      <c r="D5">
        <v>4</v>
      </c>
      <c r="E5">
        <v>0</v>
      </c>
      <c r="G5">
        <v>3</v>
      </c>
    </row>
    <row r="6" spans="1:11">
      <c r="A6" s="15" t="s">
        <v>103</v>
      </c>
      <c r="B6">
        <f>+SUM(D6:G6)</f>
        <v>6</v>
      </c>
      <c r="D6">
        <v>3</v>
      </c>
      <c r="E6">
        <v>0</v>
      </c>
      <c r="G6">
        <v>3</v>
      </c>
    </row>
    <row r="7" spans="1:11">
      <c r="A7" s="17" t="s">
        <v>104</v>
      </c>
      <c r="B7">
        <f t="shared" si="0"/>
        <v>2</v>
      </c>
      <c r="D7">
        <v>0</v>
      </c>
      <c r="E7">
        <v>2</v>
      </c>
      <c r="G7">
        <v>0</v>
      </c>
    </row>
    <row r="9" spans="1:11">
      <c r="A9" s="20" t="s">
        <v>138</v>
      </c>
      <c r="F9">
        <v>12</v>
      </c>
    </row>
    <row r="11" spans="1:11">
      <c r="D11">
        <f>+SUM(D4:D7)/SUM(D3:D7)</f>
        <v>0.65</v>
      </c>
      <c r="E11">
        <f t="shared" ref="E11:G11" si="1">+SUM(E4:E7)/SUM(E3:E7)</f>
        <v>0.23809523809523808</v>
      </c>
      <c r="F11">
        <f>+SUM(F4:F9)/SUM(F3:F9)</f>
        <v>0.19672131147540983</v>
      </c>
      <c r="G11">
        <f t="shared" si="1"/>
        <v>0.34782608695652173</v>
      </c>
    </row>
  </sheetData>
  <mergeCells count="1">
    <mergeCell ref="A1:K1"/>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workbookViewId="0">
      <selection sqref="A1:J1"/>
    </sheetView>
  </sheetViews>
  <sheetFormatPr defaultRowHeight="15"/>
  <sheetData>
    <row r="1" spans="1:10">
      <c r="A1" s="55" t="s">
        <v>105</v>
      </c>
      <c r="B1" s="55"/>
      <c r="C1" s="55"/>
      <c r="D1" s="55"/>
      <c r="E1" s="55"/>
      <c r="F1" s="55"/>
      <c r="G1" s="55"/>
      <c r="H1" s="55"/>
      <c r="I1" s="55"/>
      <c r="J1" s="55"/>
    </row>
    <row r="3" spans="1:10">
      <c r="B3" t="s">
        <v>106</v>
      </c>
    </row>
  </sheetData>
  <mergeCells count="1">
    <mergeCell ref="A1:J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L15" sqref="L15"/>
    </sheetView>
  </sheetViews>
  <sheetFormatPr defaultRowHeight="15"/>
  <cols>
    <col min="6" max="6" width="10.28515625" bestFit="1" customWidth="1"/>
  </cols>
  <sheetData>
    <row r="1" spans="1:12">
      <c r="A1" s="55" t="s">
        <v>107</v>
      </c>
      <c r="B1" s="55"/>
      <c r="C1" s="55"/>
      <c r="D1" s="55"/>
      <c r="E1" s="55"/>
      <c r="F1" s="55"/>
      <c r="G1" s="55"/>
      <c r="H1" s="55"/>
      <c r="I1" s="55"/>
      <c r="J1" s="55"/>
      <c r="K1" s="55"/>
    </row>
    <row r="2" spans="1:12">
      <c r="D2" s="2" t="s">
        <v>0</v>
      </c>
      <c r="E2" s="2" t="s">
        <v>1</v>
      </c>
      <c r="F2" s="2" t="s">
        <v>2</v>
      </c>
      <c r="G2" s="2" t="s">
        <v>3</v>
      </c>
    </row>
    <row r="3" spans="1:12">
      <c r="A3" s="15" t="s">
        <v>48</v>
      </c>
      <c r="B3">
        <f>+SUM(D3:G3)</f>
        <v>69</v>
      </c>
      <c r="D3">
        <v>9</v>
      </c>
      <c r="E3">
        <v>11</v>
      </c>
      <c r="F3">
        <v>36</v>
      </c>
      <c r="G3">
        <v>13</v>
      </c>
    </row>
    <row r="4" spans="1:12">
      <c r="A4" s="15" t="s">
        <v>49</v>
      </c>
      <c r="B4">
        <f t="shared" ref="B4:B5" si="0">+SUM(D4:G4)</f>
        <v>47</v>
      </c>
      <c r="D4">
        <v>7</v>
      </c>
      <c r="E4">
        <v>7</v>
      </c>
      <c r="F4">
        <v>24</v>
      </c>
      <c r="G4">
        <v>9</v>
      </c>
    </row>
    <row r="5" spans="1:12">
      <c r="A5" s="15" t="s">
        <v>108</v>
      </c>
      <c r="B5">
        <f t="shared" si="0"/>
        <v>7</v>
      </c>
      <c r="D5">
        <v>4</v>
      </c>
      <c r="E5">
        <v>3</v>
      </c>
      <c r="F5">
        <v>0</v>
      </c>
      <c r="G5">
        <v>0</v>
      </c>
    </row>
    <row r="7" spans="1:12">
      <c r="D7">
        <f>D3</f>
        <v>9</v>
      </c>
      <c r="E7">
        <f t="shared" ref="E7:G7" si="1">E3</f>
        <v>11</v>
      </c>
      <c r="F7">
        <f t="shared" si="1"/>
        <v>36</v>
      </c>
      <c r="G7">
        <f t="shared" si="1"/>
        <v>13</v>
      </c>
      <c r="J7" t="s">
        <v>444</v>
      </c>
    </row>
    <row r="8" spans="1:12">
      <c r="D8">
        <f>D7/SUM(D3:D5)</f>
        <v>0.45</v>
      </c>
      <c r="E8">
        <f>E7/SUM(E3:E5)</f>
        <v>0.52380952380952384</v>
      </c>
      <c r="F8">
        <f t="shared" ref="F8:G8" si="2">F7/SUM(F3:F5)</f>
        <v>0.6</v>
      </c>
      <c r="G8">
        <f t="shared" si="2"/>
        <v>0.59090909090909094</v>
      </c>
      <c r="J8" t="s">
        <v>48</v>
      </c>
      <c r="K8">
        <f>B3</f>
        <v>69</v>
      </c>
      <c r="L8">
        <f>K8/123</f>
        <v>0.56097560975609762</v>
      </c>
    </row>
    <row r="9" spans="1:12">
      <c r="J9" t="s">
        <v>49</v>
      </c>
      <c r="K9">
        <f>B4</f>
        <v>47</v>
      </c>
      <c r="L9">
        <f t="shared" ref="L9:L10" si="3">K9/123</f>
        <v>0.38211382113821141</v>
      </c>
    </row>
    <row r="10" spans="1:12">
      <c r="J10" t="s">
        <v>445</v>
      </c>
      <c r="K10">
        <f>B5</f>
        <v>7</v>
      </c>
      <c r="L10">
        <f t="shared" si="3"/>
        <v>5.6910569105691054E-2</v>
      </c>
    </row>
  </sheetData>
  <mergeCells count="1">
    <mergeCell ref="A1:K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23"/>
  <sheetViews>
    <sheetView workbookViewId="0">
      <selection activeCell="I3" sqref="I3"/>
    </sheetView>
  </sheetViews>
  <sheetFormatPr defaultRowHeight="15"/>
  <cols>
    <col min="1" max="1" width="10.7109375" bestFit="1" customWidth="1"/>
  </cols>
  <sheetData>
    <row r="1" spans="1:73">
      <c r="A1" s="55" t="s">
        <v>144</v>
      </c>
      <c r="B1" s="55"/>
      <c r="C1" s="55"/>
      <c r="D1" s="55"/>
      <c r="E1" s="55"/>
      <c r="F1" s="55"/>
      <c r="G1" s="55"/>
      <c r="H1" s="55"/>
      <c r="I1" s="55"/>
      <c r="J1" s="55"/>
      <c r="K1" s="55"/>
    </row>
    <row r="3" spans="1:73" ht="150">
      <c r="A3" s="2" t="s">
        <v>0</v>
      </c>
      <c r="B3" s="32" t="s">
        <v>145</v>
      </c>
      <c r="C3" s="33"/>
      <c r="D3" s="33"/>
      <c r="E3" s="32"/>
      <c r="F3" s="32" t="s">
        <v>146</v>
      </c>
      <c r="G3" s="32" t="s">
        <v>147</v>
      </c>
      <c r="H3" s="32" t="s">
        <v>148</v>
      </c>
      <c r="I3" s="32" t="s">
        <v>149</v>
      </c>
      <c r="J3" s="32" t="s">
        <v>150</v>
      </c>
      <c r="K3" s="32" t="s">
        <v>151</v>
      </c>
      <c r="L3" s="32" t="s">
        <v>152</v>
      </c>
      <c r="M3" s="32" t="s">
        <v>153</v>
      </c>
      <c r="N3" s="32" t="s">
        <v>154</v>
      </c>
      <c r="O3" s="32" t="s">
        <v>155</v>
      </c>
      <c r="P3" s="32"/>
      <c r="Q3" s="32"/>
      <c r="R3" s="32" t="s">
        <v>156</v>
      </c>
      <c r="S3" s="32" t="s">
        <v>157</v>
      </c>
      <c r="T3" s="32" t="s">
        <v>158</v>
      </c>
      <c r="U3" s="32"/>
    </row>
    <row r="4" spans="1:73" ht="120">
      <c r="A4" s="2" t="s">
        <v>1</v>
      </c>
      <c r="B4" s="27"/>
      <c r="C4" s="32" t="s">
        <v>159</v>
      </c>
      <c r="D4" s="33"/>
      <c r="E4" s="33"/>
      <c r="F4" s="32" t="s">
        <v>160</v>
      </c>
      <c r="G4" s="32" t="s">
        <v>161</v>
      </c>
      <c r="H4" s="32" t="s">
        <v>162</v>
      </c>
      <c r="I4" s="33"/>
      <c r="J4" s="32" t="s">
        <v>163</v>
      </c>
      <c r="K4" s="33"/>
      <c r="L4" s="33"/>
      <c r="M4" s="32" t="s">
        <v>164</v>
      </c>
      <c r="N4" s="33"/>
      <c r="O4" s="33"/>
      <c r="P4" s="33"/>
      <c r="Q4" s="33"/>
      <c r="R4" s="32" t="s">
        <v>165</v>
      </c>
      <c r="S4" s="33"/>
      <c r="T4" s="33"/>
      <c r="U4" s="33"/>
      <c r="V4" s="33"/>
      <c r="W4" s="33"/>
    </row>
    <row r="5" spans="1:73" ht="139.5" customHeight="1">
      <c r="A5" s="2" t="s">
        <v>2</v>
      </c>
      <c r="B5" s="32"/>
      <c r="C5" s="32"/>
      <c r="D5" s="32"/>
      <c r="E5" s="32"/>
      <c r="F5" s="32"/>
      <c r="G5" s="32"/>
      <c r="H5" s="32"/>
      <c r="I5" s="32" t="s">
        <v>171</v>
      </c>
      <c r="J5" s="32" t="s">
        <v>172</v>
      </c>
      <c r="K5" s="32"/>
      <c r="L5" s="32"/>
      <c r="M5" s="32" t="s">
        <v>173</v>
      </c>
      <c r="N5" s="32"/>
      <c r="O5" s="32"/>
      <c r="P5" s="32"/>
      <c r="Q5" s="32"/>
      <c r="R5" s="32"/>
      <c r="S5" s="32"/>
      <c r="T5" s="32"/>
      <c r="U5" s="32"/>
      <c r="V5" s="32"/>
      <c r="W5" s="32"/>
      <c r="X5" s="32"/>
      <c r="Y5" s="32"/>
      <c r="Z5" s="32"/>
      <c r="AA5" s="32"/>
      <c r="AB5" s="32"/>
      <c r="AC5" s="32" t="s">
        <v>174</v>
      </c>
      <c r="AD5" s="32"/>
      <c r="AE5" s="32" t="s">
        <v>175</v>
      </c>
      <c r="AF5" s="32" t="s">
        <v>176</v>
      </c>
      <c r="AG5" s="32" t="s">
        <v>177</v>
      </c>
      <c r="AH5" s="32"/>
      <c r="AI5" s="32"/>
      <c r="AJ5" s="32"/>
      <c r="AK5" s="32" t="s">
        <v>178</v>
      </c>
      <c r="AL5" s="32" t="s">
        <v>179</v>
      </c>
      <c r="AM5" s="32" t="s">
        <v>167</v>
      </c>
      <c r="AN5" s="32"/>
      <c r="AO5" s="32"/>
      <c r="AP5" s="32"/>
      <c r="AQ5" s="32"/>
      <c r="AR5" s="32"/>
      <c r="AS5" s="32" t="s">
        <v>168</v>
      </c>
      <c r="AT5" s="32"/>
      <c r="AU5" s="32"/>
      <c r="AV5" s="32" t="s">
        <v>180</v>
      </c>
      <c r="AW5" s="32"/>
      <c r="AX5" s="32" t="s">
        <v>181</v>
      </c>
      <c r="AY5" s="32" t="s">
        <v>182</v>
      </c>
      <c r="AZ5" s="32" t="s">
        <v>183</v>
      </c>
      <c r="BA5" s="32"/>
      <c r="BB5" s="32"/>
      <c r="BC5" s="32"/>
      <c r="BD5" s="32"/>
      <c r="BE5" s="32"/>
      <c r="BF5" s="32"/>
      <c r="BG5" s="32"/>
      <c r="BH5" s="32"/>
      <c r="BI5" s="32"/>
      <c r="BJ5" s="32" t="s">
        <v>169</v>
      </c>
      <c r="BK5" s="32"/>
      <c r="BL5" s="32"/>
      <c r="BM5" s="32"/>
      <c r="BN5" s="32"/>
      <c r="BO5" s="32"/>
      <c r="BP5" s="32"/>
      <c r="BQ5" s="32"/>
      <c r="BR5" s="32"/>
      <c r="BS5" s="32"/>
      <c r="BT5" s="32" t="s">
        <v>184</v>
      </c>
      <c r="BU5" s="32"/>
    </row>
    <row r="6" spans="1:73" ht="206.25" customHeight="1">
      <c r="A6" s="2" t="s">
        <v>3</v>
      </c>
      <c r="B6" s="32" t="s">
        <v>192</v>
      </c>
      <c r="C6" s="32" t="s">
        <v>185</v>
      </c>
      <c r="D6" s="32" t="s">
        <v>186</v>
      </c>
      <c r="E6" s="32" t="s">
        <v>166</v>
      </c>
      <c r="F6" s="32" t="s">
        <v>166</v>
      </c>
      <c r="G6" s="32" t="s">
        <v>166</v>
      </c>
      <c r="H6" s="32" t="s">
        <v>187</v>
      </c>
      <c r="I6" s="32" t="s">
        <v>188</v>
      </c>
      <c r="J6" s="32" t="s">
        <v>166</v>
      </c>
      <c r="K6" s="32" t="s">
        <v>166</v>
      </c>
      <c r="L6" s="32" t="s">
        <v>166</v>
      </c>
      <c r="M6" s="32" t="s">
        <v>166</v>
      </c>
      <c r="N6" s="32" t="s">
        <v>166</v>
      </c>
      <c r="O6" s="32" t="s">
        <v>189</v>
      </c>
      <c r="P6" s="32" t="s">
        <v>190</v>
      </c>
      <c r="Q6" s="32" t="s">
        <v>191</v>
      </c>
      <c r="R6" s="32" t="s">
        <v>170</v>
      </c>
      <c r="S6" s="32" t="s">
        <v>49</v>
      </c>
      <c r="T6" s="32" t="s">
        <v>192</v>
      </c>
      <c r="U6" s="32" t="s">
        <v>193</v>
      </c>
      <c r="V6" s="32" t="s">
        <v>49</v>
      </c>
      <c r="W6" s="32" t="s">
        <v>49</v>
      </c>
    </row>
    <row r="11" spans="1:73">
      <c r="B11" s="34"/>
    </row>
    <row r="12" spans="1:73">
      <c r="B12" s="34"/>
      <c r="C12" s="34"/>
      <c r="D12" s="34"/>
      <c r="E12" s="34"/>
      <c r="F12" s="34"/>
      <c r="G12" s="34"/>
      <c r="H12" s="34"/>
      <c r="I12" s="34"/>
      <c r="J12" s="34"/>
      <c r="K12" s="34"/>
      <c r="L12" s="34"/>
      <c r="M12" s="34"/>
      <c r="N12" s="34"/>
      <c r="O12" s="34"/>
    </row>
    <row r="13" spans="1:73">
      <c r="B13" s="34"/>
    </row>
    <row r="14" spans="1:73">
      <c r="B14" s="34"/>
    </row>
    <row r="15" spans="1:73">
      <c r="B15" s="34"/>
    </row>
    <row r="17" spans="2:2">
      <c r="B17" s="34"/>
    </row>
    <row r="18" spans="2:2">
      <c r="B18" s="34"/>
    </row>
    <row r="19" spans="2:2">
      <c r="B19" s="34"/>
    </row>
    <row r="20" spans="2:2">
      <c r="B20" s="34"/>
    </row>
    <row r="21" spans="2:2">
      <c r="B21" s="34"/>
    </row>
    <row r="22" spans="2:2">
      <c r="B22" s="34"/>
    </row>
    <row r="23" spans="2:2">
      <c r="B23" s="34"/>
    </row>
  </sheetData>
  <mergeCells count="1">
    <mergeCell ref="A1:K1"/>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workbookViewId="0">
      <selection activeCell="N19" sqref="N19"/>
    </sheetView>
  </sheetViews>
  <sheetFormatPr defaultRowHeight="15"/>
  <cols>
    <col min="2" max="2" width="9" bestFit="1" customWidth="1"/>
  </cols>
  <sheetData>
    <row r="1" spans="1:22">
      <c r="A1" s="55" t="s">
        <v>194</v>
      </c>
      <c r="B1" s="55"/>
      <c r="C1" s="55"/>
      <c r="D1" s="55"/>
      <c r="E1" s="55"/>
      <c r="F1" s="55"/>
      <c r="G1" s="55"/>
      <c r="H1" s="55"/>
      <c r="I1" s="55"/>
      <c r="J1" s="55"/>
    </row>
    <row r="2" spans="1:22">
      <c r="B2" t="s">
        <v>195</v>
      </c>
      <c r="C2" t="s">
        <v>196</v>
      </c>
      <c r="D2" t="s">
        <v>197</v>
      </c>
    </row>
    <row r="3" spans="1:22">
      <c r="A3" s="2" t="s">
        <v>0</v>
      </c>
    </row>
    <row r="4" spans="1:22">
      <c r="A4" s="2" t="s">
        <v>1</v>
      </c>
    </row>
    <row r="5" spans="1:22">
      <c r="A5" s="2" t="s">
        <v>2</v>
      </c>
    </row>
    <row r="6" spans="1:22">
      <c r="A6" s="2" t="s">
        <v>3</v>
      </c>
    </row>
    <row r="11" spans="1:22">
      <c r="A11" s="2"/>
      <c r="B11" s="2"/>
      <c r="C11" s="2"/>
      <c r="D11" s="2"/>
      <c r="E11" s="2"/>
      <c r="F11" s="2"/>
      <c r="G11" s="2"/>
      <c r="H11" s="2"/>
      <c r="I11" s="2"/>
      <c r="J11" s="2"/>
      <c r="K11" s="2"/>
      <c r="L11" s="2"/>
      <c r="M11" s="2"/>
      <c r="N11" s="2"/>
      <c r="O11" s="2"/>
      <c r="P11" s="2"/>
      <c r="Q11" s="2"/>
      <c r="R11" s="2"/>
      <c r="S11" s="2"/>
      <c r="T11" s="2"/>
      <c r="U11" s="2"/>
      <c r="V11" s="2"/>
    </row>
    <row r="12" spans="1:22">
      <c r="A12" s="2"/>
    </row>
    <row r="13" spans="1:22">
      <c r="A13" s="2"/>
    </row>
    <row r="14" spans="1:22">
      <c r="A14" s="2"/>
    </row>
  </sheetData>
  <mergeCells count="1">
    <mergeCell ref="A1:J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28"/>
  <sheetViews>
    <sheetView topLeftCell="A15" zoomScale="70" zoomScaleNormal="70" workbookViewId="0">
      <selection activeCell="AI23" sqref="AI23"/>
    </sheetView>
  </sheetViews>
  <sheetFormatPr defaultRowHeight="15"/>
  <cols>
    <col min="2" max="2" width="9" bestFit="1" customWidth="1"/>
  </cols>
  <sheetData>
    <row r="1" spans="1:22">
      <c r="A1" s="55" t="s">
        <v>194</v>
      </c>
      <c r="B1" s="55"/>
      <c r="C1" s="55"/>
      <c r="D1" s="55"/>
      <c r="E1" s="55"/>
      <c r="F1" s="55"/>
      <c r="G1" s="55"/>
      <c r="H1" s="55"/>
      <c r="I1" s="55"/>
      <c r="J1" s="55"/>
    </row>
    <row r="2" spans="1:22">
      <c r="B2" t="s">
        <v>195</v>
      </c>
      <c r="C2" t="s">
        <v>196</v>
      </c>
      <c r="D2" t="s">
        <v>197</v>
      </c>
      <c r="E2" t="s">
        <v>282</v>
      </c>
      <c r="H2" t="s">
        <v>195</v>
      </c>
      <c r="I2" t="s">
        <v>196</v>
      </c>
      <c r="J2" t="s">
        <v>197</v>
      </c>
      <c r="K2" t="s">
        <v>282</v>
      </c>
      <c r="N2" t="s">
        <v>195</v>
      </c>
      <c r="O2" t="s">
        <v>196</v>
      </c>
      <c r="P2" t="s">
        <v>197</v>
      </c>
    </row>
    <row r="3" spans="1:22">
      <c r="A3" s="2" t="s">
        <v>0</v>
      </c>
      <c r="B3">
        <f>SUM(B9:U9)</f>
        <v>6</v>
      </c>
      <c r="C3">
        <f>SUM(B10:U10)</f>
        <v>9</v>
      </c>
      <c r="D3">
        <f>SUM(B11:U11)</f>
        <v>4</v>
      </c>
      <c r="E3">
        <v>1</v>
      </c>
      <c r="G3" s="2" t="s">
        <v>0</v>
      </c>
      <c r="H3">
        <f>B3/20</f>
        <v>0.3</v>
      </c>
      <c r="I3">
        <f t="shared" ref="I3:K3" si="0">C3/20</f>
        <v>0.45</v>
      </c>
      <c r="J3">
        <f t="shared" si="0"/>
        <v>0.2</v>
      </c>
      <c r="K3">
        <f t="shared" si="0"/>
        <v>0.05</v>
      </c>
      <c r="M3" s="2" t="s">
        <v>0</v>
      </c>
      <c r="N3" s="41">
        <f>B3/19</f>
        <v>0.31578947368421051</v>
      </c>
      <c r="O3" s="41">
        <f t="shared" ref="O3:P3" si="1">C3/19</f>
        <v>0.47368421052631576</v>
      </c>
      <c r="P3" s="41">
        <f t="shared" si="1"/>
        <v>0.21052631578947367</v>
      </c>
    </row>
    <row r="4" spans="1:22">
      <c r="A4" s="2" t="s">
        <v>1</v>
      </c>
      <c r="B4">
        <f>SUM(B14:V14)</f>
        <v>14</v>
      </c>
      <c r="C4">
        <f>SUM(B15:V15)</f>
        <v>6</v>
      </c>
      <c r="D4">
        <f>SUM(B16:V16)</f>
        <v>0</v>
      </c>
      <c r="E4">
        <v>1</v>
      </c>
      <c r="G4" s="2" t="s">
        <v>1</v>
      </c>
      <c r="H4">
        <f>B4/21</f>
        <v>0.66666666666666663</v>
      </c>
      <c r="I4">
        <f t="shared" ref="I4:K4" si="2">C4/21</f>
        <v>0.2857142857142857</v>
      </c>
      <c r="J4">
        <f t="shared" si="2"/>
        <v>0</v>
      </c>
      <c r="K4">
        <f t="shared" si="2"/>
        <v>4.7619047619047616E-2</v>
      </c>
      <c r="M4" s="2" t="s">
        <v>1</v>
      </c>
      <c r="N4" s="41">
        <f>B4/20</f>
        <v>0.7</v>
      </c>
      <c r="O4" s="41">
        <f t="shared" ref="O4:P4" si="3">C4/20</f>
        <v>0.3</v>
      </c>
      <c r="P4" s="41">
        <f t="shared" si="3"/>
        <v>0</v>
      </c>
    </row>
    <row r="5" spans="1:22">
      <c r="A5" s="2" t="s">
        <v>2</v>
      </c>
      <c r="B5">
        <f>SUM(B19:BT19)</f>
        <v>28</v>
      </c>
      <c r="C5">
        <f>SUM(B20:BT20)</f>
        <v>16</v>
      </c>
      <c r="D5">
        <f>SUM(B21:BT21)</f>
        <v>8</v>
      </c>
      <c r="E5">
        <v>18</v>
      </c>
      <c r="G5" s="2" t="s">
        <v>2</v>
      </c>
      <c r="H5">
        <f>B5/70</f>
        <v>0.4</v>
      </c>
      <c r="I5">
        <f t="shared" ref="I5:K5" si="4">C5/70</f>
        <v>0.22857142857142856</v>
      </c>
      <c r="J5">
        <f t="shared" si="4"/>
        <v>0.11428571428571428</v>
      </c>
      <c r="K5">
        <f t="shared" si="4"/>
        <v>0.25714285714285712</v>
      </c>
      <c r="M5" s="2" t="s">
        <v>2</v>
      </c>
      <c r="N5" s="42">
        <f>B5/52</f>
        <v>0.53846153846153844</v>
      </c>
      <c r="O5" s="42">
        <f t="shared" ref="O5:P5" si="5">C5/52</f>
        <v>0.30769230769230771</v>
      </c>
      <c r="P5" s="42">
        <f t="shared" si="5"/>
        <v>0.15384615384615385</v>
      </c>
    </row>
    <row r="6" spans="1:22">
      <c r="A6" s="2" t="s">
        <v>3</v>
      </c>
      <c r="B6">
        <f>SUM(B24:X24)</f>
        <v>11</v>
      </c>
      <c r="C6">
        <f>SUM(B25:X25)</f>
        <v>8</v>
      </c>
      <c r="D6">
        <f>SUM(B26:X26)</f>
        <v>4</v>
      </c>
      <c r="G6" s="2" t="s">
        <v>3</v>
      </c>
      <c r="H6">
        <f>B6/23</f>
        <v>0.47826086956521741</v>
      </c>
      <c r="I6">
        <f t="shared" ref="I6:J6" si="6">C6/23</f>
        <v>0.34782608695652173</v>
      </c>
      <c r="J6">
        <f t="shared" si="6"/>
        <v>0.17391304347826086</v>
      </c>
      <c r="M6" s="2" t="s">
        <v>3</v>
      </c>
      <c r="N6" s="41">
        <f>B6/23</f>
        <v>0.47826086956521741</v>
      </c>
      <c r="O6" s="41">
        <f t="shared" ref="O6:P6" si="7">C6/23</f>
        <v>0.34782608695652173</v>
      </c>
      <c r="P6" s="41">
        <f t="shared" si="7"/>
        <v>0.17391304347826086</v>
      </c>
    </row>
    <row r="7" spans="1:22">
      <c r="B7">
        <f>SUM(B3:B6)</f>
        <v>59</v>
      </c>
      <c r="C7">
        <f t="shared" ref="C7:E7" si="8">SUM(C3:C6)</f>
        <v>39</v>
      </c>
      <c r="D7">
        <f t="shared" si="8"/>
        <v>16</v>
      </c>
      <c r="E7">
        <f t="shared" si="8"/>
        <v>20</v>
      </c>
    </row>
    <row r="9" spans="1:22">
      <c r="A9" s="2" t="s">
        <v>215</v>
      </c>
      <c r="B9">
        <f t="shared" ref="B9:U9" si="9">IF(B12="P",1,0)</f>
        <v>1</v>
      </c>
      <c r="C9">
        <f t="shared" si="9"/>
        <v>0</v>
      </c>
      <c r="D9">
        <f t="shared" si="9"/>
        <v>1</v>
      </c>
      <c r="E9">
        <f t="shared" si="9"/>
        <v>0</v>
      </c>
      <c r="F9">
        <f t="shared" si="9"/>
        <v>1</v>
      </c>
      <c r="G9">
        <f t="shared" si="9"/>
        <v>0</v>
      </c>
      <c r="H9">
        <f t="shared" si="9"/>
        <v>0</v>
      </c>
      <c r="I9">
        <f t="shared" si="9"/>
        <v>0</v>
      </c>
      <c r="J9">
        <f t="shared" si="9"/>
        <v>0</v>
      </c>
      <c r="K9">
        <f t="shared" si="9"/>
        <v>0</v>
      </c>
      <c r="L9">
        <f t="shared" si="9"/>
        <v>1</v>
      </c>
      <c r="M9">
        <f t="shared" si="9"/>
        <v>0</v>
      </c>
      <c r="N9">
        <f t="shared" si="9"/>
        <v>1</v>
      </c>
      <c r="O9">
        <f t="shared" si="9"/>
        <v>1</v>
      </c>
      <c r="P9">
        <f t="shared" si="9"/>
        <v>0</v>
      </c>
      <c r="Q9">
        <f t="shared" si="9"/>
        <v>0</v>
      </c>
      <c r="R9">
        <f t="shared" si="9"/>
        <v>0</v>
      </c>
      <c r="S9">
        <f t="shared" si="9"/>
        <v>0</v>
      </c>
      <c r="T9">
        <f t="shared" si="9"/>
        <v>0</v>
      </c>
      <c r="U9">
        <f t="shared" si="9"/>
        <v>0</v>
      </c>
    </row>
    <row r="10" spans="1:22">
      <c r="A10" t="s">
        <v>216</v>
      </c>
      <c r="B10">
        <f>IF(B12="N",1,0)</f>
        <v>0</v>
      </c>
      <c r="C10">
        <f t="shared" ref="C10:U10" si="10">IF(C12="N",1,0)</f>
        <v>0</v>
      </c>
      <c r="D10">
        <f t="shared" si="10"/>
        <v>0</v>
      </c>
      <c r="E10">
        <f t="shared" si="10"/>
        <v>1</v>
      </c>
      <c r="F10">
        <f t="shared" si="10"/>
        <v>0</v>
      </c>
      <c r="G10">
        <f t="shared" si="10"/>
        <v>1</v>
      </c>
      <c r="H10">
        <f t="shared" si="10"/>
        <v>0</v>
      </c>
      <c r="I10">
        <f t="shared" si="10"/>
        <v>1</v>
      </c>
      <c r="J10">
        <f t="shared" si="10"/>
        <v>1</v>
      </c>
      <c r="K10">
        <f t="shared" si="10"/>
        <v>0</v>
      </c>
      <c r="L10">
        <f t="shared" si="10"/>
        <v>0</v>
      </c>
      <c r="M10">
        <f t="shared" si="10"/>
        <v>1</v>
      </c>
      <c r="N10">
        <f t="shared" si="10"/>
        <v>0</v>
      </c>
      <c r="O10">
        <f t="shared" si="10"/>
        <v>0</v>
      </c>
      <c r="P10">
        <f t="shared" si="10"/>
        <v>1</v>
      </c>
      <c r="Q10">
        <f t="shared" si="10"/>
        <v>1</v>
      </c>
      <c r="R10">
        <f t="shared" si="10"/>
        <v>0</v>
      </c>
      <c r="S10">
        <f t="shared" si="10"/>
        <v>1</v>
      </c>
      <c r="T10">
        <f t="shared" si="10"/>
        <v>1</v>
      </c>
      <c r="U10">
        <f t="shared" si="10"/>
        <v>0</v>
      </c>
    </row>
    <row r="11" spans="1:22">
      <c r="A11" t="s">
        <v>217</v>
      </c>
      <c r="B11">
        <f>IF(B12="B",1,0)</f>
        <v>0</v>
      </c>
      <c r="C11">
        <f t="shared" ref="C11:U11" si="11">IF(C12="B",1,0)</f>
        <v>1</v>
      </c>
      <c r="D11">
        <f t="shared" si="11"/>
        <v>0</v>
      </c>
      <c r="E11">
        <f t="shared" si="11"/>
        <v>0</v>
      </c>
      <c r="F11">
        <f t="shared" si="11"/>
        <v>0</v>
      </c>
      <c r="G11">
        <f t="shared" si="11"/>
        <v>0</v>
      </c>
      <c r="H11">
        <f t="shared" si="11"/>
        <v>1</v>
      </c>
      <c r="I11">
        <f t="shared" si="11"/>
        <v>0</v>
      </c>
      <c r="J11">
        <f t="shared" si="11"/>
        <v>0</v>
      </c>
      <c r="K11">
        <f t="shared" si="11"/>
        <v>0</v>
      </c>
      <c r="L11">
        <f t="shared" si="11"/>
        <v>0</v>
      </c>
      <c r="M11">
        <f t="shared" si="11"/>
        <v>0</v>
      </c>
      <c r="N11">
        <f t="shared" si="11"/>
        <v>0</v>
      </c>
      <c r="O11">
        <f t="shared" si="11"/>
        <v>0</v>
      </c>
      <c r="P11">
        <f t="shared" si="11"/>
        <v>0</v>
      </c>
      <c r="Q11">
        <f t="shared" si="11"/>
        <v>0</v>
      </c>
      <c r="R11">
        <f t="shared" si="11"/>
        <v>1</v>
      </c>
      <c r="S11">
        <f t="shared" si="11"/>
        <v>0</v>
      </c>
      <c r="T11">
        <f t="shared" si="11"/>
        <v>0</v>
      </c>
      <c r="U11">
        <f t="shared" si="11"/>
        <v>1</v>
      </c>
    </row>
    <row r="12" spans="1:22">
      <c r="B12" s="38" t="s">
        <v>215</v>
      </c>
      <c r="C12" s="38" t="s">
        <v>217</v>
      </c>
      <c r="D12" s="38" t="s">
        <v>215</v>
      </c>
      <c r="E12" s="38" t="s">
        <v>216</v>
      </c>
      <c r="F12" s="38" t="s">
        <v>215</v>
      </c>
      <c r="G12" s="39" t="s">
        <v>216</v>
      </c>
      <c r="H12" s="39" t="s">
        <v>217</v>
      </c>
      <c r="I12" s="38" t="s">
        <v>216</v>
      </c>
      <c r="J12" s="38" t="s">
        <v>216</v>
      </c>
      <c r="K12" s="38" t="s">
        <v>232</v>
      </c>
      <c r="L12" s="38" t="s">
        <v>215</v>
      </c>
      <c r="M12" s="38" t="s">
        <v>216</v>
      </c>
      <c r="N12" s="38" t="s">
        <v>215</v>
      </c>
      <c r="O12" s="38" t="s">
        <v>215</v>
      </c>
      <c r="P12" s="38" t="s">
        <v>216</v>
      </c>
      <c r="Q12" s="38" t="s">
        <v>216</v>
      </c>
      <c r="R12" s="39" t="s">
        <v>217</v>
      </c>
      <c r="S12" s="38" t="s">
        <v>216</v>
      </c>
      <c r="T12" s="38" t="s">
        <v>216</v>
      </c>
      <c r="U12" s="38" t="s">
        <v>217</v>
      </c>
    </row>
    <row r="13" spans="1:22" ht="176.25" customHeight="1">
      <c r="A13" s="2" t="s">
        <v>0</v>
      </c>
      <c r="B13" s="32" t="s">
        <v>198</v>
      </c>
      <c r="C13" s="32" t="s">
        <v>199</v>
      </c>
      <c r="D13" s="32" t="s">
        <v>200</v>
      </c>
      <c r="E13" s="32" t="s">
        <v>201</v>
      </c>
      <c r="F13" s="32" t="s">
        <v>202</v>
      </c>
      <c r="G13" s="32" t="s">
        <v>283</v>
      </c>
      <c r="H13" s="32" t="s">
        <v>203</v>
      </c>
      <c r="I13" s="32" t="s">
        <v>204</v>
      </c>
      <c r="J13" s="32" t="s">
        <v>205</v>
      </c>
      <c r="K13" s="32" t="s">
        <v>173</v>
      </c>
      <c r="L13" s="32" t="s">
        <v>206</v>
      </c>
      <c r="M13" s="32" t="s">
        <v>207</v>
      </c>
      <c r="N13" s="32" t="s">
        <v>208</v>
      </c>
      <c r="O13" s="32" t="s">
        <v>209</v>
      </c>
      <c r="P13" s="32" t="s">
        <v>284</v>
      </c>
      <c r="Q13" s="32" t="s">
        <v>210</v>
      </c>
      <c r="R13" s="32" t="s">
        <v>211</v>
      </c>
      <c r="S13" s="32" t="s">
        <v>212</v>
      </c>
      <c r="T13" s="32" t="s">
        <v>213</v>
      </c>
      <c r="U13" s="32" t="s">
        <v>214</v>
      </c>
    </row>
    <row r="14" spans="1:22">
      <c r="A14" s="2" t="s">
        <v>215</v>
      </c>
      <c r="B14">
        <f t="shared" ref="B14:V14" si="12">IF(B17="P",1,0)</f>
        <v>1</v>
      </c>
      <c r="C14">
        <f t="shared" si="12"/>
        <v>1</v>
      </c>
      <c r="D14">
        <f t="shared" si="12"/>
        <v>0</v>
      </c>
      <c r="E14">
        <f t="shared" si="12"/>
        <v>1</v>
      </c>
      <c r="F14">
        <f t="shared" si="12"/>
        <v>0</v>
      </c>
      <c r="G14">
        <f t="shared" si="12"/>
        <v>1</v>
      </c>
      <c r="H14">
        <f t="shared" si="12"/>
        <v>0</v>
      </c>
      <c r="I14">
        <f t="shared" si="12"/>
        <v>0</v>
      </c>
      <c r="J14">
        <f t="shared" si="12"/>
        <v>1</v>
      </c>
      <c r="K14">
        <f t="shared" si="12"/>
        <v>0</v>
      </c>
      <c r="L14">
        <f t="shared" si="12"/>
        <v>0</v>
      </c>
      <c r="M14">
        <f t="shared" si="12"/>
        <v>1</v>
      </c>
      <c r="N14">
        <f t="shared" si="12"/>
        <v>1</v>
      </c>
      <c r="O14">
        <f t="shared" si="12"/>
        <v>1</v>
      </c>
      <c r="P14">
        <f t="shared" si="12"/>
        <v>1</v>
      </c>
      <c r="Q14">
        <f t="shared" si="12"/>
        <v>1</v>
      </c>
      <c r="R14">
        <f t="shared" si="12"/>
        <v>1</v>
      </c>
      <c r="S14">
        <f t="shared" si="12"/>
        <v>1</v>
      </c>
      <c r="T14">
        <f t="shared" si="12"/>
        <v>1</v>
      </c>
      <c r="U14">
        <f t="shared" si="12"/>
        <v>1</v>
      </c>
      <c r="V14">
        <f t="shared" si="12"/>
        <v>0</v>
      </c>
    </row>
    <row r="15" spans="1:22">
      <c r="A15" t="s">
        <v>216</v>
      </c>
      <c r="B15">
        <f>IF(B17="N",1,0)</f>
        <v>0</v>
      </c>
      <c r="C15">
        <f t="shared" ref="C15:V15" si="13">IF(C17="N",1,0)</f>
        <v>0</v>
      </c>
      <c r="D15">
        <f t="shared" si="13"/>
        <v>1</v>
      </c>
      <c r="E15">
        <f t="shared" si="13"/>
        <v>0</v>
      </c>
      <c r="F15">
        <f t="shared" si="13"/>
        <v>1</v>
      </c>
      <c r="G15">
        <f t="shared" si="13"/>
        <v>0</v>
      </c>
      <c r="H15">
        <f t="shared" si="13"/>
        <v>1</v>
      </c>
      <c r="I15">
        <f t="shared" si="13"/>
        <v>1</v>
      </c>
      <c r="J15">
        <f t="shared" si="13"/>
        <v>0</v>
      </c>
      <c r="K15">
        <f t="shared" si="13"/>
        <v>0</v>
      </c>
      <c r="L15">
        <f t="shared" si="13"/>
        <v>1</v>
      </c>
      <c r="M15">
        <f t="shared" si="13"/>
        <v>0</v>
      </c>
      <c r="N15">
        <f t="shared" si="13"/>
        <v>0</v>
      </c>
      <c r="O15">
        <f t="shared" si="13"/>
        <v>0</v>
      </c>
      <c r="P15">
        <f t="shared" si="13"/>
        <v>0</v>
      </c>
      <c r="Q15">
        <f t="shared" si="13"/>
        <v>0</v>
      </c>
      <c r="R15">
        <f t="shared" si="13"/>
        <v>0</v>
      </c>
      <c r="S15">
        <f t="shared" si="13"/>
        <v>0</v>
      </c>
      <c r="T15">
        <f t="shared" si="13"/>
        <v>0</v>
      </c>
      <c r="U15">
        <f t="shared" si="13"/>
        <v>0</v>
      </c>
      <c r="V15">
        <f t="shared" si="13"/>
        <v>1</v>
      </c>
    </row>
    <row r="16" spans="1:22">
      <c r="A16" t="s">
        <v>217</v>
      </c>
      <c r="B16">
        <f>IF(B17="B",1,0)</f>
        <v>0</v>
      </c>
      <c r="C16">
        <f t="shared" ref="C16:V16" si="14">IF(C17="B",1,0)</f>
        <v>0</v>
      </c>
      <c r="D16">
        <f t="shared" si="14"/>
        <v>0</v>
      </c>
      <c r="E16">
        <f t="shared" si="14"/>
        <v>0</v>
      </c>
      <c r="F16">
        <f t="shared" si="14"/>
        <v>0</v>
      </c>
      <c r="G16">
        <f t="shared" si="14"/>
        <v>0</v>
      </c>
      <c r="H16">
        <f t="shared" si="14"/>
        <v>0</v>
      </c>
      <c r="I16">
        <f t="shared" si="14"/>
        <v>0</v>
      </c>
      <c r="J16">
        <f t="shared" si="14"/>
        <v>0</v>
      </c>
      <c r="K16">
        <f t="shared" si="14"/>
        <v>0</v>
      </c>
      <c r="L16">
        <f t="shared" si="14"/>
        <v>0</v>
      </c>
      <c r="M16">
        <f t="shared" si="14"/>
        <v>0</v>
      </c>
      <c r="N16">
        <f t="shared" si="14"/>
        <v>0</v>
      </c>
      <c r="O16">
        <f t="shared" si="14"/>
        <v>0</v>
      </c>
      <c r="P16">
        <f t="shared" si="14"/>
        <v>0</v>
      </c>
      <c r="Q16">
        <f t="shared" si="14"/>
        <v>0</v>
      </c>
      <c r="R16">
        <f t="shared" si="14"/>
        <v>0</v>
      </c>
      <c r="S16">
        <f t="shared" si="14"/>
        <v>0</v>
      </c>
      <c r="T16">
        <f t="shared" si="14"/>
        <v>0</v>
      </c>
      <c r="U16">
        <f t="shared" si="14"/>
        <v>0</v>
      </c>
      <c r="V16">
        <f t="shared" si="14"/>
        <v>0</v>
      </c>
    </row>
    <row r="17" spans="1:72">
      <c r="B17" t="s">
        <v>215</v>
      </c>
      <c r="C17" t="s">
        <v>215</v>
      </c>
      <c r="D17" t="s">
        <v>216</v>
      </c>
      <c r="E17" t="s">
        <v>215</v>
      </c>
      <c r="F17" t="s">
        <v>216</v>
      </c>
      <c r="G17" t="s">
        <v>215</v>
      </c>
      <c r="H17" t="s">
        <v>216</v>
      </c>
      <c r="I17" t="s">
        <v>216</v>
      </c>
      <c r="J17" t="s">
        <v>215</v>
      </c>
      <c r="K17" t="s">
        <v>232</v>
      </c>
      <c r="L17" s="37" t="s">
        <v>216</v>
      </c>
      <c r="M17" t="s">
        <v>215</v>
      </c>
      <c r="N17" t="s">
        <v>215</v>
      </c>
      <c r="O17" s="37" t="s">
        <v>215</v>
      </c>
      <c r="P17" t="s">
        <v>215</v>
      </c>
      <c r="Q17" t="s">
        <v>215</v>
      </c>
      <c r="R17" t="s">
        <v>215</v>
      </c>
      <c r="S17" t="s">
        <v>215</v>
      </c>
      <c r="T17" t="s">
        <v>215</v>
      </c>
      <c r="U17" t="s">
        <v>215</v>
      </c>
      <c r="V17" t="s">
        <v>216</v>
      </c>
    </row>
    <row r="18" spans="1:72" ht="150">
      <c r="A18" s="2" t="s">
        <v>1</v>
      </c>
      <c r="B18" s="32" t="s">
        <v>218</v>
      </c>
      <c r="C18" s="32" t="s">
        <v>219</v>
      </c>
      <c r="D18" s="32" t="s">
        <v>220</v>
      </c>
      <c r="E18" s="33" t="s">
        <v>221</v>
      </c>
      <c r="F18" s="32" t="s">
        <v>220</v>
      </c>
      <c r="G18" s="32" t="s">
        <v>222</v>
      </c>
      <c r="H18" s="32" t="s">
        <v>223</v>
      </c>
      <c r="I18" s="32" t="s">
        <v>220</v>
      </c>
      <c r="J18" s="32" t="s">
        <v>224</v>
      </c>
      <c r="K18" s="29"/>
      <c r="L18" s="32" t="s">
        <v>225</v>
      </c>
      <c r="M18" s="33" t="s">
        <v>221</v>
      </c>
      <c r="N18" s="32" t="s">
        <v>226</v>
      </c>
      <c r="O18" s="32" t="s">
        <v>227</v>
      </c>
      <c r="P18" s="32" t="s">
        <v>228</v>
      </c>
      <c r="Q18" s="32" t="s">
        <v>229</v>
      </c>
      <c r="R18" s="33" t="s">
        <v>221</v>
      </c>
      <c r="S18" s="32" t="s">
        <v>226</v>
      </c>
      <c r="T18" s="32" t="s">
        <v>230</v>
      </c>
      <c r="U18" s="33" t="s">
        <v>221</v>
      </c>
      <c r="V18" s="32" t="s">
        <v>231</v>
      </c>
    </row>
    <row r="19" spans="1:72">
      <c r="A19" s="2" t="s">
        <v>215</v>
      </c>
      <c r="B19">
        <f t="shared" ref="B19:U19" si="15">IF(B22="P",1,0)</f>
        <v>1</v>
      </c>
      <c r="C19">
        <f t="shared" si="15"/>
        <v>1</v>
      </c>
      <c r="D19">
        <f t="shared" si="15"/>
        <v>0</v>
      </c>
      <c r="E19">
        <f t="shared" si="15"/>
        <v>0</v>
      </c>
      <c r="F19">
        <f t="shared" si="15"/>
        <v>1</v>
      </c>
      <c r="G19">
        <f t="shared" si="15"/>
        <v>1</v>
      </c>
      <c r="H19">
        <f t="shared" si="15"/>
        <v>0</v>
      </c>
      <c r="I19">
        <f t="shared" si="15"/>
        <v>1</v>
      </c>
      <c r="J19">
        <f t="shared" si="15"/>
        <v>1</v>
      </c>
      <c r="K19">
        <f t="shared" si="15"/>
        <v>0</v>
      </c>
      <c r="L19">
        <f t="shared" si="15"/>
        <v>1</v>
      </c>
      <c r="M19">
        <f t="shared" si="15"/>
        <v>1</v>
      </c>
      <c r="N19">
        <f t="shared" si="15"/>
        <v>1</v>
      </c>
      <c r="O19">
        <f t="shared" si="15"/>
        <v>1</v>
      </c>
      <c r="P19">
        <f t="shared" si="15"/>
        <v>1</v>
      </c>
      <c r="Q19">
        <f t="shared" si="15"/>
        <v>0</v>
      </c>
      <c r="R19">
        <f t="shared" si="15"/>
        <v>0</v>
      </c>
      <c r="S19">
        <f t="shared" si="15"/>
        <v>0</v>
      </c>
      <c r="T19">
        <f t="shared" si="15"/>
        <v>1</v>
      </c>
      <c r="U19">
        <f t="shared" si="15"/>
        <v>0</v>
      </c>
      <c r="V19">
        <f t="shared" ref="V19:Y19" si="16">IF(V22="P",1,0)</f>
        <v>0</v>
      </c>
      <c r="W19">
        <f t="shared" si="16"/>
        <v>0</v>
      </c>
      <c r="X19">
        <f t="shared" si="16"/>
        <v>0</v>
      </c>
      <c r="Y19">
        <f t="shared" si="16"/>
        <v>1</v>
      </c>
      <c r="AA19">
        <f t="shared" ref="AA19:BS19" si="17">IF(AA22="P",1,0)</f>
        <v>0</v>
      </c>
      <c r="AB19">
        <f t="shared" si="17"/>
        <v>1</v>
      </c>
      <c r="AC19">
        <f t="shared" si="17"/>
        <v>0</v>
      </c>
      <c r="AD19">
        <f t="shared" si="17"/>
        <v>0</v>
      </c>
      <c r="AE19">
        <f t="shared" si="17"/>
        <v>0</v>
      </c>
      <c r="AF19">
        <f t="shared" si="17"/>
        <v>1</v>
      </c>
      <c r="AG19">
        <f t="shared" si="17"/>
        <v>1</v>
      </c>
      <c r="AH19">
        <f t="shared" si="17"/>
        <v>1</v>
      </c>
      <c r="AI19">
        <f t="shared" si="17"/>
        <v>0</v>
      </c>
      <c r="AJ19">
        <f t="shared" si="17"/>
        <v>0</v>
      </c>
      <c r="AK19">
        <f t="shared" si="17"/>
        <v>1</v>
      </c>
      <c r="AL19">
        <f t="shared" si="17"/>
        <v>1</v>
      </c>
      <c r="AM19">
        <f t="shared" si="17"/>
        <v>1</v>
      </c>
      <c r="AN19">
        <f t="shared" si="17"/>
        <v>0</v>
      </c>
      <c r="AO19">
        <f t="shared" si="17"/>
        <v>1</v>
      </c>
      <c r="AP19">
        <f t="shared" si="17"/>
        <v>1</v>
      </c>
      <c r="AQ19">
        <f t="shared" si="17"/>
        <v>1</v>
      </c>
      <c r="AR19">
        <f t="shared" si="17"/>
        <v>0</v>
      </c>
      <c r="AS19">
        <f t="shared" si="17"/>
        <v>1</v>
      </c>
      <c r="AT19">
        <f t="shared" si="17"/>
        <v>0</v>
      </c>
      <c r="AU19">
        <f t="shared" si="17"/>
        <v>0</v>
      </c>
      <c r="AV19">
        <f t="shared" si="17"/>
        <v>1</v>
      </c>
      <c r="AW19">
        <f t="shared" si="17"/>
        <v>1</v>
      </c>
      <c r="AX19">
        <f t="shared" si="17"/>
        <v>0</v>
      </c>
      <c r="AY19">
        <f t="shared" si="17"/>
        <v>1</v>
      </c>
      <c r="AZ19">
        <f t="shared" si="17"/>
        <v>0</v>
      </c>
      <c r="BA19">
        <f t="shared" si="17"/>
        <v>0</v>
      </c>
      <c r="BB19">
        <f t="shared" si="17"/>
        <v>0</v>
      </c>
      <c r="BC19">
        <f t="shared" si="17"/>
        <v>0</v>
      </c>
      <c r="BD19">
        <f t="shared" si="17"/>
        <v>0</v>
      </c>
      <c r="BE19">
        <f t="shared" si="17"/>
        <v>0</v>
      </c>
      <c r="BF19">
        <f t="shared" si="17"/>
        <v>0</v>
      </c>
      <c r="BG19">
        <f t="shared" si="17"/>
        <v>0</v>
      </c>
      <c r="BH19">
        <f t="shared" si="17"/>
        <v>0</v>
      </c>
      <c r="BI19">
        <f t="shared" si="17"/>
        <v>0</v>
      </c>
      <c r="BJ19">
        <f t="shared" si="17"/>
        <v>0</v>
      </c>
      <c r="BK19">
        <f t="shared" si="17"/>
        <v>0</v>
      </c>
      <c r="BL19">
        <f t="shared" si="17"/>
        <v>0</v>
      </c>
      <c r="BM19">
        <f t="shared" si="17"/>
        <v>0</v>
      </c>
      <c r="BN19">
        <f t="shared" si="17"/>
        <v>0</v>
      </c>
      <c r="BO19">
        <f t="shared" si="17"/>
        <v>0</v>
      </c>
      <c r="BP19">
        <f t="shared" si="17"/>
        <v>0</v>
      </c>
      <c r="BQ19">
        <f t="shared" si="17"/>
        <v>0</v>
      </c>
      <c r="BR19">
        <f t="shared" si="17"/>
        <v>0</v>
      </c>
      <c r="BS19">
        <f t="shared" si="17"/>
        <v>1</v>
      </c>
    </row>
    <row r="20" spans="1:72">
      <c r="A20" t="s">
        <v>216</v>
      </c>
      <c r="B20">
        <f>IF(B22="N",1,0)</f>
        <v>0</v>
      </c>
      <c r="C20">
        <f t="shared" ref="C20:Y20" si="18">IF(C22="N",1,0)</f>
        <v>0</v>
      </c>
      <c r="D20">
        <f t="shared" si="18"/>
        <v>1</v>
      </c>
      <c r="E20">
        <f t="shared" si="18"/>
        <v>1</v>
      </c>
      <c r="F20">
        <f t="shared" si="18"/>
        <v>0</v>
      </c>
      <c r="G20">
        <f t="shared" si="18"/>
        <v>0</v>
      </c>
      <c r="H20">
        <f t="shared" si="18"/>
        <v>1</v>
      </c>
      <c r="I20">
        <f t="shared" si="18"/>
        <v>0</v>
      </c>
      <c r="J20">
        <f t="shared" si="18"/>
        <v>0</v>
      </c>
      <c r="K20">
        <f t="shared" si="18"/>
        <v>1</v>
      </c>
      <c r="L20">
        <f t="shared" si="18"/>
        <v>0</v>
      </c>
      <c r="M20">
        <f t="shared" si="18"/>
        <v>0</v>
      </c>
      <c r="N20">
        <f t="shared" si="18"/>
        <v>0</v>
      </c>
      <c r="O20">
        <f t="shared" si="18"/>
        <v>0</v>
      </c>
      <c r="P20">
        <f t="shared" si="18"/>
        <v>0</v>
      </c>
      <c r="Q20">
        <f t="shared" si="18"/>
        <v>1</v>
      </c>
      <c r="R20">
        <f t="shared" si="18"/>
        <v>1</v>
      </c>
      <c r="S20">
        <f t="shared" si="18"/>
        <v>1</v>
      </c>
      <c r="T20">
        <f t="shared" si="18"/>
        <v>0</v>
      </c>
      <c r="U20">
        <f t="shared" si="18"/>
        <v>1</v>
      </c>
      <c r="V20">
        <f t="shared" si="18"/>
        <v>0</v>
      </c>
      <c r="W20">
        <f t="shared" si="18"/>
        <v>1</v>
      </c>
      <c r="X20">
        <f t="shared" si="18"/>
        <v>1</v>
      </c>
      <c r="Y20">
        <f t="shared" si="18"/>
        <v>0</v>
      </c>
      <c r="AA20">
        <f t="shared" ref="AA20:BS20" si="19">IF(AA22="N",1,0)</f>
        <v>1</v>
      </c>
      <c r="AB20">
        <f t="shared" si="19"/>
        <v>0</v>
      </c>
      <c r="AC20">
        <f t="shared" si="19"/>
        <v>0</v>
      </c>
      <c r="AD20">
        <f t="shared" si="19"/>
        <v>1</v>
      </c>
      <c r="AE20">
        <f t="shared" si="19"/>
        <v>0</v>
      </c>
      <c r="AF20">
        <f t="shared" si="19"/>
        <v>0</v>
      </c>
      <c r="AG20">
        <f t="shared" si="19"/>
        <v>0</v>
      </c>
      <c r="AH20">
        <f t="shared" si="19"/>
        <v>0</v>
      </c>
      <c r="AI20">
        <f t="shared" si="19"/>
        <v>0</v>
      </c>
      <c r="AJ20">
        <f t="shared" si="19"/>
        <v>1</v>
      </c>
      <c r="AK20">
        <f t="shared" si="19"/>
        <v>0</v>
      </c>
      <c r="AL20">
        <f t="shared" si="19"/>
        <v>0</v>
      </c>
      <c r="AM20">
        <f t="shared" si="19"/>
        <v>0</v>
      </c>
      <c r="AN20">
        <f t="shared" si="19"/>
        <v>0</v>
      </c>
      <c r="AO20">
        <f t="shared" si="19"/>
        <v>0</v>
      </c>
      <c r="AP20">
        <f t="shared" si="19"/>
        <v>0</v>
      </c>
      <c r="AQ20">
        <f t="shared" si="19"/>
        <v>0</v>
      </c>
      <c r="AR20">
        <f t="shared" si="19"/>
        <v>1</v>
      </c>
      <c r="AS20">
        <f t="shared" si="19"/>
        <v>0</v>
      </c>
      <c r="AT20">
        <f t="shared" si="19"/>
        <v>1</v>
      </c>
      <c r="AU20">
        <f t="shared" si="19"/>
        <v>0</v>
      </c>
      <c r="AV20">
        <f t="shared" si="19"/>
        <v>0</v>
      </c>
      <c r="AW20">
        <f t="shared" si="19"/>
        <v>0</v>
      </c>
      <c r="AX20">
        <f t="shared" si="19"/>
        <v>0</v>
      </c>
      <c r="AY20">
        <f t="shared" si="19"/>
        <v>0</v>
      </c>
      <c r="AZ20">
        <f t="shared" si="19"/>
        <v>0</v>
      </c>
      <c r="BA20">
        <f t="shared" si="19"/>
        <v>0</v>
      </c>
      <c r="BB20">
        <f t="shared" si="19"/>
        <v>0</v>
      </c>
      <c r="BC20">
        <f t="shared" si="19"/>
        <v>0</v>
      </c>
      <c r="BD20">
        <f t="shared" si="19"/>
        <v>0</v>
      </c>
      <c r="BE20">
        <f t="shared" si="19"/>
        <v>0</v>
      </c>
      <c r="BF20">
        <f t="shared" si="19"/>
        <v>0</v>
      </c>
      <c r="BG20">
        <f t="shared" si="19"/>
        <v>0</v>
      </c>
      <c r="BH20">
        <f t="shared" si="19"/>
        <v>0</v>
      </c>
      <c r="BI20">
        <f t="shared" si="19"/>
        <v>0</v>
      </c>
      <c r="BJ20">
        <f t="shared" si="19"/>
        <v>0</v>
      </c>
      <c r="BK20">
        <f t="shared" si="19"/>
        <v>0</v>
      </c>
      <c r="BL20">
        <f t="shared" si="19"/>
        <v>0</v>
      </c>
      <c r="BM20">
        <f t="shared" si="19"/>
        <v>0</v>
      </c>
      <c r="BN20">
        <f t="shared" si="19"/>
        <v>1</v>
      </c>
      <c r="BO20">
        <f t="shared" si="19"/>
        <v>0</v>
      </c>
      <c r="BP20">
        <f t="shared" si="19"/>
        <v>0</v>
      </c>
      <c r="BQ20">
        <f t="shared" si="19"/>
        <v>0</v>
      </c>
      <c r="BR20">
        <f t="shared" si="19"/>
        <v>0</v>
      </c>
      <c r="BS20">
        <f t="shared" si="19"/>
        <v>0</v>
      </c>
    </row>
    <row r="21" spans="1:72">
      <c r="A21" t="s">
        <v>217</v>
      </c>
      <c r="B21">
        <f>IF(B22="B",1,0)</f>
        <v>0</v>
      </c>
      <c r="C21">
        <f t="shared" ref="C21:Y21" si="20">IF(C22="B",1,0)</f>
        <v>0</v>
      </c>
      <c r="D21">
        <f t="shared" si="20"/>
        <v>0</v>
      </c>
      <c r="E21">
        <f t="shared" si="20"/>
        <v>0</v>
      </c>
      <c r="F21">
        <f t="shared" si="20"/>
        <v>0</v>
      </c>
      <c r="G21">
        <f t="shared" si="20"/>
        <v>0</v>
      </c>
      <c r="H21">
        <f t="shared" si="20"/>
        <v>0</v>
      </c>
      <c r="I21">
        <f t="shared" si="20"/>
        <v>0</v>
      </c>
      <c r="J21">
        <f t="shared" si="20"/>
        <v>0</v>
      </c>
      <c r="K21">
        <f t="shared" si="20"/>
        <v>0</v>
      </c>
      <c r="L21">
        <f t="shared" si="20"/>
        <v>0</v>
      </c>
      <c r="M21">
        <f t="shared" si="20"/>
        <v>0</v>
      </c>
      <c r="N21">
        <f t="shared" si="20"/>
        <v>0</v>
      </c>
      <c r="O21">
        <f t="shared" si="20"/>
        <v>0</v>
      </c>
      <c r="P21">
        <f t="shared" si="20"/>
        <v>0</v>
      </c>
      <c r="Q21">
        <f t="shared" si="20"/>
        <v>0</v>
      </c>
      <c r="R21">
        <f t="shared" si="20"/>
        <v>0</v>
      </c>
      <c r="S21">
        <f t="shared" si="20"/>
        <v>0</v>
      </c>
      <c r="T21">
        <f t="shared" si="20"/>
        <v>0</v>
      </c>
      <c r="U21">
        <f t="shared" si="20"/>
        <v>0</v>
      </c>
      <c r="V21">
        <f t="shared" si="20"/>
        <v>1</v>
      </c>
      <c r="W21">
        <f t="shared" si="20"/>
        <v>0</v>
      </c>
      <c r="X21">
        <f t="shared" si="20"/>
        <v>0</v>
      </c>
      <c r="Y21">
        <f t="shared" si="20"/>
        <v>0</v>
      </c>
      <c r="AA21">
        <f t="shared" ref="AA21:BS21" si="21">IF(AA22="B",1,0)</f>
        <v>0</v>
      </c>
      <c r="AB21">
        <f t="shared" si="21"/>
        <v>0</v>
      </c>
      <c r="AC21">
        <f t="shared" si="21"/>
        <v>1</v>
      </c>
      <c r="AD21">
        <f t="shared" si="21"/>
        <v>0</v>
      </c>
      <c r="AE21">
        <f t="shared" si="21"/>
        <v>1</v>
      </c>
      <c r="AF21">
        <f t="shared" si="21"/>
        <v>0</v>
      </c>
      <c r="AG21">
        <f t="shared" si="21"/>
        <v>0</v>
      </c>
      <c r="AH21">
        <f t="shared" si="21"/>
        <v>0</v>
      </c>
      <c r="AI21">
        <f t="shared" si="21"/>
        <v>1</v>
      </c>
      <c r="AJ21">
        <f t="shared" si="21"/>
        <v>0</v>
      </c>
      <c r="AK21">
        <f t="shared" si="21"/>
        <v>0</v>
      </c>
      <c r="AL21">
        <f t="shared" si="21"/>
        <v>0</v>
      </c>
      <c r="AM21">
        <f t="shared" si="21"/>
        <v>0</v>
      </c>
      <c r="AN21">
        <f t="shared" si="21"/>
        <v>1</v>
      </c>
      <c r="AO21">
        <f t="shared" si="21"/>
        <v>0</v>
      </c>
      <c r="AP21">
        <f t="shared" si="21"/>
        <v>0</v>
      </c>
      <c r="AQ21">
        <f t="shared" si="21"/>
        <v>0</v>
      </c>
      <c r="AR21">
        <f t="shared" si="21"/>
        <v>0</v>
      </c>
      <c r="AS21">
        <f t="shared" si="21"/>
        <v>0</v>
      </c>
      <c r="AT21">
        <f t="shared" si="21"/>
        <v>0</v>
      </c>
      <c r="AU21">
        <f t="shared" si="21"/>
        <v>1</v>
      </c>
      <c r="AV21">
        <f t="shared" si="21"/>
        <v>0</v>
      </c>
      <c r="AW21">
        <f t="shared" si="21"/>
        <v>0</v>
      </c>
      <c r="AX21">
        <f t="shared" si="21"/>
        <v>1</v>
      </c>
      <c r="AY21">
        <f t="shared" si="21"/>
        <v>0</v>
      </c>
      <c r="AZ21">
        <f t="shared" si="21"/>
        <v>0</v>
      </c>
      <c r="BA21">
        <f t="shared" si="21"/>
        <v>0</v>
      </c>
      <c r="BB21">
        <f t="shared" si="21"/>
        <v>0</v>
      </c>
      <c r="BC21">
        <f t="shared" si="21"/>
        <v>0</v>
      </c>
      <c r="BD21">
        <f t="shared" si="21"/>
        <v>0</v>
      </c>
      <c r="BE21">
        <f t="shared" si="21"/>
        <v>0</v>
      </c>
      <c r="BF21">
        <f t="shared" si="21"/>
        <v>0</v>
      </c>
      <c r="BG21">
        <f t="shared" si="21"/>
        <v>0</v>
      </c>
      <c r="BH21">
        <f t="shared" si="21"/>
        <v>0</v>
      </c>
      <c r="BI21">
        <f t="shared" si="21"/>
        <v>1</v>
      </c>
      <c r="BJ21">
        <f t="shared" si="21"/>
        <v>0</v>
      </c>
      <c r="BK21">
        <f t="shared" si="21"/>
        <v>0</v>
      </c>
      <c r="BL21">
        <f t="shared" si="21"/>
        <v>0</v>
      </c>
      <c r="BM21">
        <f t="shared" si="21"/>
        <v>0</v>
      </c>
      <c r="BN21">
        <f t="shared" si="21"/>
        <v>0</v>
      </c>
      <c r="BO21">
        <f t="shared" si="21"/>
        <v>0</v>
      </c>
      <c r="BP21">
        <f t="shared" si="21"/>
        <v>0</v>
      </c>
      <c r="BQ21">
        <f t="shared" si="21"/>
        <v>0</v>
      </c>
      <c r="BR21">
        <f t="shared" si="21"/>
        <v>0</v>
      </c>
      <c r="BS21">
        <f t="shared" si="21"/>
        <v>0</v>
      </c>
    </row>
    <row r="22" spans="1:72">
      <c r="B22" t="s">
        <v>215</v>
      </c>
      <c r="C22" t="s">
        <v>215</v>
      </c>
      <c r="D22" t="s">
        <v>216</v>
      </c>
      <c r="E22" t="s">
        <v>216</v>
      </c>
      <c r="F22" t="s">
        <v>215</v>
      </c>
      <c r="G22" t="s">
        <v>215</v>
      </c>
      <c r="H22" t="s">
        <v>216</v>
      </c>
      <c r="I22" t="s">
        <v>215</v>
      </c>
      <c r="J22" t="s">
        <v>215</v>
      </c>
      <c r="K22" s="35" t="s">
        <v>216</v>
      </c>
      <c r="L22" s="35" t="s">
        <v>215</v>
      </c>
      <c r="M22" s="35" t="s">
        <v>215</v>
      </c>
      <c r="N22" s="35" t="s">
        <v>215</v>
      </c>
      <c r="O22" s="35" t="s">
        <v>215</v>
      </c>
      <c r="P22" s="35" t="s">
        <v>215</v>
      </c>
      <c r="Q22" s="40" t="s">
        <v>216</v>
      </c>
      <c r="R22" s="40" t="s">
        <v>216</v>
      </c>
      <c r="S22" s="35" t="s">
        <v>216</v>
      </c>
      <c r="T22" s="35" t="s">
        <v>215</v>
      </c>
      <c r="U22" s="35" t="s">
        <v>216</v>
      </c>
      <c r="V22" s="35" t="s">
        <v>217</v>
      </c>
      <c r="W22" s="35" t="s">
        <v>216</v>
      </c>
      <c r="X22" s="35" t="s">
        <v>216</v>
      </c>
      <c r="Y22" s="35" t="s">
        <v>215</v>
      </c>
      <c r="Z22" s="35" t="s">
        <v>307</v>
      </c>
      <c r="AA22" s="35" t="s">
        <v>216</v>
      </c>
      <c r="AB22" s="35" t="s">
        <v>215</v>
      </c>
      <c r="AC22" s="40" t="s">
        <v>217</v>
      </c>
      <c r="AD22" s="35" t="s">
        <v>216</v>
      </c>
      <c r="AE22" s="35" t="s">
        <v>217</v>
      </c>
      <c r="AF22" s="35" t="s">
        <v>215</v>
      </c>
      <c r="AG22" s="35" t="s">
        <v>215</v>
      </c>
      <c r="AH22" s="35" t="s">
        <v>215</v>
      </c>
      <c r="AI22" s="35" t="s">
        <v>217</v>
      </c>
      <c r="AJ22" s="35" t="s">
        <v>216</v>
      </c>
      <c r="AK22" s="35" t="s">
        <v>215</v>
      </c>
      <c r="AL22" s="35" t="s">
        <v>215</v>
      </c>
      <c r="AM22" s="35" t="s">
        <v>215</v>
      </c>
      <c r="AN22" s="35" t="s">
        <v>217</v>
      </c>
      <c r="AO22" s="35" t="s">
        <v>215</v>
      </c>
      <c r="AP22" s="35" t="s">
        <v>215</v>
      </c>
      <c r="AQ22" s="35" t="s">
        <v>215</v>
      </c>
      <c r="AR22" s="35" t="s">
        <v>216</v>
      </c>
      <c r="AS22" s="35" t="s">
        <v>215</v>
      </c>
      <c r="AT22" s="40" t="s">
        <v>216</v>
      </c>
      <c r="AU22" s="40" t="s">
        <v>217</v>
      </c>
      <c r="AV22" s="35" t="s">
        <v>215</v>
      </c>
      <c r="AW22" s="35" t="s">
        <v>215</v>
      </c>
      <c r="AX22" s="35" t="s">
        <v>217</v>
      </c>
      <c r="AY22" s="35" t="s">
        <v>215</v>
      </c>
      <c r="AZ22" s="35" t="s">
        <v>232</v>
      </c>
      <c r="BA22" s="35" t="s">
        <v>232</v>
      </c>
      <c r="BB22" s="35" t="s">
        <v>232</v>
      </c>
      <c r="BC22" s="35" t="s">
        <v>232</v>
      </c>
      <c r="BD22" s="35" t="s">
        <v>232</v>
      </c>
      <c r="BE22" s="35" t="s">
        <v>232</v>
      </c>
      <c r="BF22" s="35" t="s">
        <v>232</v>
      </c>
      <c r="BG22" s="35" t="s">
        <v>232</v>
      </c>
      <c r="BH22" s="35" t="s">
        <v>232</v>
      </c>
      <c r="BI22" s="35" t="s">
        <v>217</v>
      </c>
      <c r="BJ22" s="35" t="s">
        <v>232</v>
      </c>
      <c r="BK22" s="35" t="s">
        <v>232</v>
      </c>
      <c r="BL22" s="35" t="s">
        <v>232</v>
      </c>
      <c r="BM22" s="35" t="s">
        <v>232</v>
      </c>
      <c r="BN22" s="35" t="s">
        <v>216</v>
      </c>
      <c r="BO22" s="35" t="s">
        <v>232</v>
      </c>
      <c r="BP22" s="35" t="s">
        <v>232</v>
      </c>
      <c r="BQ22" s="35" t="s">
        <v>232</v>
      </c>
      <c r="BR22" s="35" t="s">
        <v>232</v>
      </c>
      <c r="BS22" s="35" t="s">
        <v>215</v>
      </c>
      <c r="BT22" s="35"/>
    </row>
    <row r="23" spans="1:72" ht="168" customHeight="1">
      <c r="A23" s="2" t="s">
        <v>2</v>
      </c>
      <c r="B23" s="32" t="s">
        <v>233</v>
      </c>
      <c r="C23" s="32" t="s">
        <v>234</v>
      </c>
      <c r="D23" s="32" t="s">
        <v>235</v>
      </c>
      <c r="E23" s="32" t="s">
        <v>236</v>
      </c>
      <c r="F23" s="32" t="s">
        <v>237</v>
      </c>
      <c r="G23" s="32" t="s">
        <v>238</v>
      </c>
      <c r="H23" s="32" t="s">
        <v>239</v>
      </c>
      <c r="I23" s="32" t="s">
        <v>240</v>
      </c>
      <c r="J23" s="32" t="s">
        <v>241</v>
      </c>
      <c r="K23" s="32" t="s">
        <v>242</v>
      </c>
      <c r="L23" s="32" t="s">
        <v>243</v>
      </c>
      <c r="M23" s="32" t="s">
        <v>244</v>
      </c>
      <c r="N23" s="32" t="s">
        <v>245</v>
      </c>
      <c r="O23" s="32" t="s">
        <v>246</v>
      </c>
      <c r="P23" s="32" t="s">
        <v>247</v>
      </c>
      <c r="Q23" s="32" t="s">
        <v>248</v>
      </c>
      <c r="R23" s="32" t="s">
        <v>249</v>
      </c>
      <c r="S23" s="32" t="s">
        <v>250</v>
      </c>
      <c r="T23" s="32" t="s">
        <v>251</v>
      </c>
      <c r="U23" s="32" t="s">
        <v>252</v>
      </c>
      <c r="V23" s="32" t="s">
        <v>253</v>
      </c>
      <c r="W23" s="32" t="s">
        <v>242</v>
      </c>
      <c r="X23" s="32" t="s">
        <v>254</v>
      </c>
      <c r="Y23" s="32" t="s">
        <v>255</v>
      </c>
      <c r="Z23" s="32"/>
      <c r="AA23" s="32" t="s">
        <v>256</v>
      </c>
      <c r="AB23" s="32" t="s">
        <v>257</v>
      </c>
      <c r="AC23" s="32" t="s">
        <v>258</v>
      </c>
      <c r="AD23" s="32" t="s">
        <v>259</v>
      </c>
      <c r="AE23" s="32" t="s">
        <v>260</v>
      </c>
      <c r="AF23" s="32" t="s">
        <v>261</v>
      </c>
      <c r="AG23" s="32" t="s">
        <v>262</v>
      </c>
      <c r="AH23" s="32" t="s">
        <v>263</v>
      </c>
      <c r="AI23" s="32" t="s">
        <v>308</v>
      </c>
      <c r="AJ23" s="32" t="s">
        <v>264</v>
      </c>
      <c r="AK23" s="32" t="s">
        <v>265</v>
      </c>
      <c r="AL23" s="32" t="s">
        <v>266</v>
      </c>
      <c r="AM23" s="32" t="s">
        <v>267</v>
      </c>
      <c r="AN23" s="32" t="s">
        <v>268</v>
      </c>
      <c r="AO23" s="32" t="s">
        <v>269</v>
      </c>
      <c r="AP23" s="32" t="s">
        <v>270</v>
      </c>
      <c r="AQ23" s="32" t="s">
        <v>271</v>
      </c>
      <c r="AR23" s="32" t="s">
        <v>242</v>
      </c>
      <c r="AS23" s="32" t="s">
        <v>272</v>
      </c>
      <c r="AT23" s="32" t="s">
        <v>273</v>
      </c>
      <c r="AU23" s="32" t="s">
        <v>274</v>
      </c>
      <c r="AV23" s="32" t="s">
        <v>275</v>
      </c>
      <c r="AW23" s="32" t="s">
        <v>276</v>
      </c>
      <c r="AX23" s="32" t="s">
        <v>277</v>
      </c>
      <c r="AY23" s="32" t="s">
        <v>278</v>
      </c>
      <c r="AZ23" s="32"/>
      <c r="BA23" s="32"/>
      <c r="BB23" s="32"/>
      <c r="BC23" s="32"/>
      <c r="BD23" s="32"/>
      <c r="BE23" s="32"/>
      <c r="BF23" s="32"/>
      <c r="BG23" s="32"/>
      <c r="BH23" s="32"/>
      <c r="BI23" s="32" t="s">
        <v>279</v>
      </c>
      <c r="BJ23" s="32"/>
      <c r="BK23" s="32"/>
      <c r="BL23" s="32"/>
      <c r="BM23" s="32"/>
      <c r="BN23" s="32" t="s">
        <v>280</v>
      </c>
      <c r="BO23" s="32"/>
      <c r="BP23" s="32"/>
      <c r="BQ23" s="32"/>
      <c r="BR23" s="32"/>
      <c r="BS23" s="32" t="s">
        <v>281</v>
      </c>
    </row>
    <row r="24" spans="1:72" ht="19.5" customHeight="1">
      <c r="A24" s="2" t="s">
        <v>215</v>
      </c>
      <c r="B24">
        <f t="shared" ref="B24:X24" si="22">IF(B27="P",1,0)</f>
        <v>0</v>
      </c>
      <c r="C24">
        <f t="shared" si="22"/>
        <v>1</v>
      </c>
      <c r="D24">
        <f t="shared" si="22"/>
        <v>0</v>
      </c>
      <c r="E24">
        <f t="shared" si="22"/>
        <v>0</v>
      </c>
      <c r="F24">
        <f t="shared" si="22"/>
        <v>0</v>
      </c>
      <c r="G24">
        <f t="shared" si="22"/>
        <v>0</v>
      </c>
      <c r="H24">
        <f t="shared" si="22"/>
        <v>1</v>
      </c>
      <c r="I24">
        <f t="shared" si="22"/>
        <v>1</v>
      </c>
      <c r="J24">
        <f t="shared" si="22"/>
        <v>0</v>
      </c>
      <c r="K24">
        <f t="shared" si="22"/>
        <v>0</v>
      </c>
      <c r="L24">
        <f t="shared" si="22"/>
        <v>1</v>
      </c>
      <c r="M24">
        <f t="shared" si="22"/>
        <v>0</v>
      </c>
      <c r="N24">
        <f t="shared" si="22"/>
        <v>0</v>
      </c>
      <c r="O24">
        <f t="shared" si="22"/>
        <v>0</v>
      </c>
      <c r="P24">
        <f t="shared" si="22"/>
        <v>1</v>
      </c>
      <c r="Q24">
        <f t="shared" si="22"/>
        <v>0</v>
      </c>
      <c r="R24">
        <f t="shared" si="22"/>
        <v>1</v>
      </c>
      <c r="S24">
        <f t="shared" si="22"/>
        <v>1</v>
      </c>
      <c r="T24">
        <f t="shared" si="22"/>
        <v>1</v>
      </c>
      <c r="U24">
        <f t="shared" si="22"/>
        <v>1</v>
      </c>
      <c r="V24">
        <f t="shared" si="22"/>
        <v>1</v>
      </c>
      <c r="W24">
        <f t="shared" si="22"/>
        <v>1</v>
      </c>
      <c r="X24">
        <f t="shared" si="22"/>
        <v>0</v>
      </c>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row>
    <row r="25" spans="1:72" ht="19.5" customHeight="1">
      <c r="A25" t="s">
        <v>216</v>
      </c>
      <c r="B25">
        <f>IF(B27="N",1,0)</f>
        <v>1</v>
      </c>
      <c r="C25">
        <f t="shared" ref="C25:X25" si="23">IF(C27="N",1,0)</f>
        <v>0</v>
      </c>
      <c r="D25">
        <f t="shared" si="23"/>
        <v>0</v>
      </c>
      <c r="E25">
        <f t="shared" si="23"/>
        <v>1</v>
      </c>
      <c r="F25">
        <f t="shared" si="23"/>
        <v>0</v>
      </c>
      <c r="G25">
        <f t="shared" si="23"/>
        <v>1</v>
      </c>
      <c r="H25">
        <f t="shared" si="23"/>
        <v>0</v>
      </c>
      <c r="I25">
        <f t="shared" si="23"/>
        <v>0</v>
      </c>
      <c r="J25">
        <f t="shared" si="23"/>
        <v>1</v>
      </c>
      <c r="K25">
        <f t="shared" si="23"/>
        <v>1</v>
      </c>
      <c r="L25">
        <f t="shared" si="23"/>
        <v>0</v>
      </c>
      <c r="M25">
        <f t="shared" si="23"/>
        <v>1</v>
      </c>
      <c r="N25">
        <f t="shared" si="23"/>
        <v>0</v>
      </c>
      <c r="O25">
        <f t="shared" si="23"/>
        <v>1</v>
      </c>
      <c r="P25">
        <f t="shared" si="23"/>
        <v>0</v>
      </c>
      <c r="Q25">
        <f t="shared" si="23"/>
        <v>0</v>
      </c>
      <c r="R25">
        <f t="shared" si="23"/>
        <v>0</v>
      </c>
      <c r="S25">
        <f t="shared" si="23"/>
        <v>0</v>
      </c>
      <c r="T25">
        <f t="shared" si="23"/>
        <v>0</v>
      </c>
      <c r="U25">
        <f t="shared" si="23"/>
        <v>0</v>
      </c>
      <c r="V25">
        <f t="shared" si="23"/>
        <v>0</v>
      </c>
      <c r="W25">
        <f t="shared" si="23"/>
        <v>0</v>
      </c>
      <c r="X25">
        <f t="shared" si="23"/>
        <v>1</v>
      </c>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row>
    <row r="26" spans="1:72">
      <c r="A26" t="s">
        <v>217</v>
      </c>
      <c r="B26">
        <f>IF(B27="B",1,0)</f>
        <v>0</v>
      </c>
      <c r="C26">
        <f t="shared" ref="C26:X26" si="24">IF(C27="B",1,0)</f>
        <v>0</v>
      </c>
      <c r="D26">
        <f t="shared" si="24"/>
        <v>1</v>
      </c>
      <c r="E26">
        <f t="shared" si="24"/>
        <v>0</v>
      </c>
      <c r="F26">
        <f t="shared" si="24"/>
        <v>1</v>
      </c>
      <c r="G26">
        <f t="shared" si="24"/>
        <v>0</v>
      </c>
      <c r="H26">
        <f t="shared" si="24"/>
        <v>0</v>
      </c>
      <c r="I26">
        <f t="shared" si="24"/>
        <v>0</v>
      </c>
      <c r="J26">
        <f t="shared" si="24"/>
        <v>0</v>
      </c>
      <c r="K26">
        <f t="shared" si="24"/>
        <v>0</v>
      </c>
      <c r="L26">
        <f t="shared" si="24"/>
        <v>0</v>
      </c>
      <c r="M26">
        <f t="shared" si="24"/>
        <v>0</v>
      </c>
      <c r="N26">
        <f t="shared" si="24"/>
        <v>1</v>
      </c>
      <c r="O26">
        <f t="shared" si="24"/>
        <v>0</v>
      </c>
      <c r="P26">
        <f t="shared" si="24"/>
        <v>0</v>
      </c>
      <c r="Q26">
        <f t="shared" si="24"/>
        <v>1</v>
      </c>
      <c r="R26">
        <f t="shared" si="24"/>
        <v>0</v>
      </c>
      <c r="S26">
        <f t="shared" si="24"/>
        <v>0</v>
      </c>
      <c r="T26">
        <f t="shared" si="24"/>
        <v>0</v>
      </c>
      <c r="U26">
        <f t="shared" si="24"/>
        <v>0</v>
      </c>
      <c r="V26">
        <f t="shared" si="24"/>
        <v>0</v>
      </c>
      <c r="W26">
        <f t="shared" si="24"/>
        <v>0</v>
      </c>
      <c r="X26">
        <f t="shared" si="24"/>
        <v>0</v>
      </c>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row>
    <row r="27" spans="1:72">
      <c r="B27" t="s">
        <v>216</v>
      </c>
      <c r="C27" t="s">
        <v>215</v>
      </c>
      <c r="D27" t="s">
        <v>217</v>
      </c>
      <c r="E27" t="s">
        <v>216</v>
      </c>
      <c r="F27" t="s">
        <v>217</v>
      </c>
      <c r="G27" s="37" t="s">
        <v>216</v>
      </c>
      <c r="H27" t="s">
        <v>215</v>
      </c>
      <c r="I27" t="s">
        <v>215</v>
      </c>
      <c r="J27" s="37" t="s">
        <v>216</v>
      </c>
      <c r="K27" s="35" t="s">
        <v>216</v>
      </c>
      <c r="L27" s="35" t="s">
        <v>215</v>
      </c>
      <c r="M27" s="35" t="s">
        <v>216</v>
      </c>
      <c r="N27" s="35" t="s">
        <v>217</v>
      </c>
      <c r="O27" s="35" t="s">
        <v>216</v>
      </c>
      <c r="P27" s="35" t="s">
        <v>215</v>
      </c>
      <c r="Q27" s="35" t="s">
        <v>217</v>
      </c>
      <c r="R27" s="35" t="s">
        <v>215</v>
      </c>
      <c r="S27" s="35" t="s">
        <v>215</v>
      </c>
      <c r="T27" s="35" t="s">
        <v>215</v>
      </c>
      <c r="U27" s="35" t="s">
        <v>215</v>
      </c>
      <c r="V27" s="40" t="s">
        <v>215</v>
      </c>
      <c r="W27" s="40" t="s">
        <v>215</v>
      </c>
      <c r="X27" s="35" t="s">
        <v>216</v>
      </c>
    </row>
    <row r="28" spans="1:72" ht="268.5" customHeight="1">
      <c r="A28" s="2" t="s">
        <v>3</v>
      </c>
      <c r="B28" s="32" t="s">
        <v>236</v>
      </c>
      <c r="C28" s="32" t="s">
        <v>285</v>
      </c>
      <c r="D28" s="32" t="s">
        <v>286</v>
      </c>
      <c r="E28" s="32" t="s">
        <v>287</v>
      </c>
      <c r="F28" s="32" t="s">
        <v>288</v>
      </c>
      <c r="G28" s="32" t="s">
        <v>289</v>
      </c>
      <c r="H28" s="32" t="s">
        <v>290</v>
      </c>
      <c r="I28" s="32" t="s">
        <v>291</v>
      </c>
      <c r="J28" s="32" t="s">
        <v>292</v>
      </c>
      <c r="K28" s="32" t="s">
        <v>293</v>
      </c>
      <c r="L28" s="32" t="s">
        <v>294</v>
      </c>
      <c r="M28" s="32" t="s">
        <v>295</v>
      </c>
      <c r="N28" s="32" t="s">
        <v>296</v>
      </c>
      <c r="O28" s="32" t="s">
        <v>297</v>
      </c>
      <c r="P28" s="32" t="s">
        <v>298</v>
      </c>
      <c r="Q28" s="32" t="s">
        <v>299</v>
      </c>
      <c r="R28" s="32" t="s">
        <v>300</v>
      </c>
      <c r="S28" s="32" t="s">
        <v>301</v>
      </c>
      <c r="T28" s="32" t="s">
        <v>302</v>
      </c>
      <c r="U28" s="32" t="s">
        <v>221</v>
      </c>
      <c r="V28" s="32" t="s">
        <v>303</v>
      </c>
      <c r="W28" s="32" t="s">
        <v>304</v>
      </c>
      <c r="X28" s="32" t="s">
        <v>305</v>
      </c>
    </row>
  </sheetData>
  <mergeCells count="1">
    <mergeCell ref="A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7"/>
  <sheetViews>
    <sheetView workbookViewId="0">
      <selection activeCell="L11" sqref="L11"/>
    </sheetView>
  </sheetViews>
  <sheetFormatPr defaultRowHeight="15"/>
  <cols>
    <col min="1" max="1" width="18.7109375" customWidth="1"/>
    <col min="4" max="4" width="10.28515625" bestFit="1" customWidth="1"/>
  </cols>
  <sheetData>
    <row r="1" spans="1:13">
      <c r="A1" s="54" t="s">
        <v>47</v>
      </c>
      <c r="B1" s="54"/>
      <c r="C1" s="54"/>
      <c r="D1" s="54"/>
      <c r="E1" s="54"/>
      <c r="F1" s="54"/>
      <c r="G1" s="54"/>
      <c r="H1" s="54"/>
      <c r="I1" s="54"/>
      <c r="J1" s="54"/>
      <c r="K1" s="54"/>
    </row>
    <row r="2" spans="1:13">
      <c r="D2" s="2" t="s">
        <v>0</v>
      </c>
      <c r="E2" s="2" t="s">
        <v>1</v>
      </c>
      <c r="F2" s="2" t="s">
        <v>2</v>
      </c>
      <c r="G2" s="2" t="s">
        <v>3</v>
      </c>
    </row>
    <row r="3" spans="1:13">
      <c r="A3" s="15" t="s">
        <v>48</v>
      </c>
      <c r="B3">
        <f>SUM(D3:G3)</f>
        <v>88</v>
      </c>
      <c r="D3">
        <f>[1]Q1!$B$4</f>
        <v>12</v>
      </c>
      <c r="E3">
        <f>[2]Q1!$B$4</f>
        <v>19</v>
      </c>
      <c r="F3">
        <f>[3]Q1!$B$4</f>
        <v>40</v>
      </c>
      <c r="G3">
        <f>[4]Q1!$B$3</f>
        <v>17</v>
      </c>
      <c r="I3">
        <f>F3/61</f>
        <v>0.65573770491803274</v>
      </c>
      <c r="K3">
        <f>G3/22</f>
        <v>0.77272727272727271</v>
      </c>
      <c r="M3">
        <f>E3/21</f>
        <v>0.90476190476190477</v>
      </c>
    </row>
    <row r="4" spans="1:13">
      <c r="A4" s="15" t="s">
        <v>49</v>
      </c>
      <c r="B4">
        <f t="shared" ref="B4:B5" si="0">SUM(D4:G4)</f>
        <v>36</v>
      </c>
      <c r="D4">
        <f>[1]Q1!$B$5</f>
        <v>8</v>
      </c>
      <c r="E4">
        <f>[2]Q1!$B$5</f>
        <v>2</v>
      </c>
      <c r="F4">
        <f>[3]Q1!$B$5</f>
        <v>21</v>
      </c>
      <c r="G4">
        <f>[4]Q1!$B$4</f>
        <v>5</v>
      </c>
      <c r="I4">
        <f>F4/61</f>
        <v>0.34426229508196721</v>
      </c>
    </row>
    <row r="5" spans="1:13">
      <c r="A5" s="15" t="s">
        <v>50</v>
      </c>
      <c r="B5">
        <f t="shared" si="0"/>
        <v>1</v>
      </c>
      <c r="D5">
        <f>[1]Q1!$B$6</f>
        <v>0</v>
      </c>
      <c r="F5">
        <f>[3]Q1!$B$6</f>
        <v>0</v>
      </c>
      <c r="G5">
        <f>[4]Q1!$B$5</f>
        <v>1</v>
      </c>
    </row>
    <row r="7" spans="1:13">
      <c r="A7" s="16" t="s">
        <v>51</v>
      </c>
    </row>
    <row r="8" spans="1:13">
      <c r="A8" s="15" t="s">
        <v>52</v>
      </c>
      <c r="B8">
        <f>SUM(D8:G8)</f>
        <v>36</v>
      </c>
      <c r="D8">
        <f>[1]Q1!$B$10</f>
        <v>12</v>
      </c>
      <c r="E8">
        <f>[2]Q1!$B$10</f>
        <v>14</v>
      </c>
      <c r="G8">
        <f>[4]Q1!$B$9</f>
        <v>10</v>
      </c>
    </row>
    <row r="9" spans="1:13">
      <c r="A9" s="15" t="s">
        <v>53</v>
      </c>
      <c r="B9">
        <f t="shared" ref="B9:B11" si="1">SUM(D9:G9)</f>
        <v>6</v>
      </c>
      <c r="D9">
        <f>[1]Q1!$B$11</f>
        <v>1</v>
      </c>
      <c r="E9">
        <f>[2]Q1!$B$11</f>
        <v>2</v>
      </c>
      <c r="G9">
        <f>[4]Q1!$B$10</f>
        <v>3</v>
      </c>
    </row>
    <row r="10" spans="1:13">
      <c r="A10" s="15" t="s">
        <v>54</v>
      </c>
      <c r="B10">
        <f t="shared" si="1"/>
        <v>9</v>
      </c>
      <c r="D10">
        <f>[1]Q1!$B$12</f>
        <v>5</v>
      </c>
      <c r="E10">
        <f>[2]Q1!$B$12</f>
        <v>3</v>
      </c>
      <c r="G10">
        <f>[4]Q1!$B$11</f>
        <v>1</v>
      </c>
    </row>
    <row r="11" spans="1:13">
      <c r="A11" s="15" t="s">
        <v>59</v>
      </c>
      <c r="B11">
        <f t="shared" si="1"/>
        <v>13</v>
      </c>
      <c r="D11">
        <f>[1]Q1!$B$13</f>
        <v>5</v>
      </c>
      <c r="G11">
        <f>[4]Q1!$B$12</f>
        <v>8</v>
      </c>
    </row>
    <row r="13" spans="1:13">
      <c r="A13" s="16" t="s">
        <v>55</v>
      </c>
    </row>
    <row r="14" spans="1:13">
      <c r="A14" s="15" t="s">
        <v>56</v>
      </c>
      <c r="B14">
        <f>SUM(D14:G14)</f>
        <v>11</v>
      </c>
      <c r="D14">
        <f>[1]Q1!$B$16</f>
        <v>6</v>
      </c>
      <c r="E14">
        <f>[2]Q1!$B$15</f>
        <v>3</v>
      </c>
      <c r="G14">
        <f>[4]Q1!$B$15</f>
        <v>2</v>
      </c>
    </row>
    <row r="15" spans="1:13">
      <c r="A15" s="15" t="s">
        <v>57</v>
      </c>
      <c r="B15">
        <f t="shared" ref="B15:B17" si="2">SUM(D15:G15)</f>
        <v>12</v>
      </c>
      <c r="D15">
        <f>[1]Q1!$B$17</f>
        <v>3</v>
      </c>
      <c r="E15">
        <f>[2]Q1!$B$16</f>
        <v>3</v>
      </c>
      <c r="G15">
        <f>[4]Q1!$B$16</f>
        <v>6</v>
      </c>
    </row>
    <row r="16" spans="1:13">
      <c r="A16" s="15" t="s">
        <v>58</v>
      </c>
      <c r="B16">
        <f t="shared" si="2"/>
        <v>12</v>
      </c>
      <c r="D16">
        <f>[1]Q1!$B$18</f>
        <v>2</v>
      </c>
      <c r="E16">
        <f>[2]Q1!$B$17</f>
        <v>10</v>
      </c>
      <c r="G16">
        <v>0</v>
      </c>
    </row>
    <row r="17" spans="1:7">
      <c r="A17" s="17" t="s">
        <v>60</v>
      </c>
      <c r="B17">
        <f t="shared" si="2"/>
        <v>9</v>
      </c>
      <c r="D17">
        <f>[1]Q1!$B$19</f>
        <v>9</v>
      </c>
      <c r="G17">
        <v>0</v>
      </c>
    </row>
  </sheetData>
  <mergeCells count="1">
    <mergeCell ref="A1:K1"/>
  </mergeCells>
  <pageMargins left="0.7" right="0.7" top="0.75" bottom="0.75" header="0.3" footer="0.3"/>
  <drawing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workbookViewId="0">
      <selection activeCell="U6" sqref="U6"/>
    </sheetView>
  </sheetViews>
  <sheetFormatPr defaultRowHeight="15"/>
  <cols>
    <col min="1" max="1" width="18.28515625" customWidth="1"/>
    <col min="6" max="6" width="10.28515625" bestFit="1" customWidth="1"/>
    <col min="11" max="11" width="27.140625" customWidth="1"/>
    <col min="40" max="40" width="17.7109375" customWidth="1"/>
    <col min="42" max="42" width="18.28515625" customWidth="1"/>
    <col min="44" max="44" width="16" customWidth="1"/>
  </cols>
  <sheetData>
    <row r="1" spans="1:12" ht="42" customHeight="1">
      <c r="A1" s="55" t="s">
        <v>109</v>
      </c>
      <c r="B1" s="55"/>
      <c r="C1" s="55"/>
      <c r="D1" s="55"/>
      <c r="E1" s="55"/>
      <c r="F1" s="55"/>
      <c r="G1" s="55"/>
      <c r="H1" s="55"/>
      <c r="I1" s="55"/>
      <c r="J1" s="55"/>
      <c r="K1" s="55"/>
    </row>
    <row r="2" spans="1:12">
      <c r="D2" s="2" t="s">
        <v>0</v>
      </c>
      <c r="E2" s="2" t="s">
        <v>1</v>
      </c>
      <c r="F2" s="2" t="s">
        <v>2</v>
      </c>
      <c r="G2" s="2" t="s">
        <v>3</v>
      </c>
    </row>
    <row r="3" spans="1:12">
      <c r="A3" s="15" t="s">
        <v>110</v>
      </c>
      <c r="B3">
        <f>SUM(D3:G3)</f>
        <v>5</v>
      </c>
      <c r="D3">
        <v>1</v>
      </c>
      <c r="E3">
        <v>0</v>
      </c>
      <c r="F3">
        <v>4</v>
      </c>
      <c r="G3">
        <v>0</v>
      </c>
    </row>
    <row r="4" spans="1:12">
      <c r="A4" s="15" t="s">
        <v>111</v>
      </c>
      <c r="B4">
        <f t="shared" ref="B4:B9" si="0">SUM(D4:G4)</f>
        <v>1</v>
      </c>
      <c r="D4">
        <v>0</v>
      </c>
      <c r="E4">
        <v>0</v>
      </c>
      <c r="F4">
        <v>1</v>
      </c>
      <c r="G4">
        <v>0</v>
      </c>
    </row>
    <row r="5" spans="1:12">
      <c r="A5" s="15" t="s">
        <v>112</v>
      </c>
      <c r="B5">
        <f t="shared" si="0"/>
        <v>4</v>
      </c>
      <c r="D5">
        <v>0</v>
      </c>
      <c r="E5">
        <v>0</v>
      </c>
      <c r="F5">
        <v>4</v>
      </c>
      <c r="G5">
        <v>0</v>
      </c>
      <c r="K5" t="s">
        <v>446</v>
      </c>
    </row>
    <row r="6" spans="1:12" ht="30">
      <c r="A6" s="25" t="s">
        <v>113</v>
      </c>
      <c r="B6">
        <f t="shared" si="0"/>
        <v>14</v>
      </c>
      <c r="D6">
        <v>3</v>
      </c>
      <c r="E6">
        <v>7</v>
      </c>
      <c r="F6">
        <v>4</v>
      </c>
      <c r="G6">
        <v>0</v>
      </c>
    </row>
    <row r="7" spans="1:12">
      <c r="A7" s="15" t="s">
        <v>114</v>
      </c>
      <c r="B7">
        <f t="shared" si="0"/>
        <v>18</v>
      </c>
      <c r="D7">
        <v>1</v>
      </c>
      <c r="E7">
        <v>1</v>
      </c>
      <c r="F7">
        <v>16</v>
      </c>
      <c r="G7">
        <v>0</v>
      </c>
      <c r="K7" t="s">
        <v>111</v>
      </c>
      <c r="L7" s="41">
        <f>SUM(B3:B5)/111</f>
        <v>9.0090090090090086E-2</v>
      </c>
    </row>
    <row r="8" spans="1:12">
      <c r="A8" s="15" t="s">
        <v>115</v>
      </c>
      <c r="B8">
        <f t="shared" si="0"/>
        <v>31</v>
      </c>
      <c r="D8">
        <v>0</v>
      </c>
      <c r="E8">
        <v>11</v>
      </c>
      <c r="F8">
        <v>10</v>
      </c>
      <c r="G8">
        <v>10</v>
      </c>
      <c r="K8" t="s">
        <v>447</v>
      </c>
      <c r="L8" s="41">
        <f>B6/111</f>
        <v>0.12612612612612611</v>
      </c>
    </row>
    <row r="9" spans="1:12">
      <c r="A9" s="15" t="s">
        <v>116</v>
      </c>
      <c r="B9">
        <f t="shared" si="0"/>
        <v>38</v>
      </c>
      <c r="D9">
        <v>15</v>
      </c>
      <c r="E9">
        <v>2</v>
      </c>
      <c r="F9">
        <v>10</v>
      </c>
      <c r="G9">
        <v>11</v>
      </c>
      <c r="K9" t="s">
        <v>115</v>
      </c>
      <c r="L9" s="41">
        <f>SUM(B7:B9)/111</f>
        <v>0.78378378378378377</v>
      </c>
    </row>
    <row r="11" spans="1:12">
      <c r="D11">
        <f>+SUM(D7:D9)/20</f>
        <v>0.8</v>
      </c>
      <c r="E11">
        <f>+SUM(E7:E9)/21</f>
        <v>0.66666666666666663</v>
      </c>
      <c r="F11">
        <f>+SUM(F7:F9)/49</f>
        <v>0.73469387755102045</v>
      </c>
      <c r="G11">
        <f t="shared" ref="G11" si="1">+SUM(G7:G9)/21</f>
        <v>1</v>
      </c>
    </row>
    <row r="12" spans="1:12">
      <c r="D12">
        <f>D8+D9/20</f>
        <v>0.75</v>
      </c>
      <c r="E12">
        <f>(E8+E9)/21</f>
        <v>0.61904761904761907</v>
      </c>
      <c r="F12">
        <f>(F8+F9)/49</f>
        <v>0.40816326530612246</v>
      </c>
      <c r="G12">
        <f>(G8+G9)/21</f>
        <v>1</v>
      </c>
    </row>
    <row r="16" spans="1:12">
      <c r="B16" s="1" t="s">
        <v>0</v>
      </c>
    </row>
    <row r="17" spans="2:44" ht="127.9" customHeight="1">
      <c r="B17" s="43" t="s">
        <v>310</v>
      </c>
      <c r="C17" s="43" t="s">
        <v>311</v>
      </c>
      <c r="D17" s="43" t="s">
        <v>312</v>
      </c>
      <c r="E17" s="43" t="s">
        <v>313</v>
      </c>
      <c r="F17" s="43"/>
      <c r="G17" s="43" t="s">
        <v>314</v>
      </c>
      <c r="H17" s="43" t="s">
        <v>315</v>
      </c>
      <c r="I17" s="43" t="s">
        <v>49</v>
      </c>
      <c r="J17" s="43" t="s">
        <v>316</v>
      </c>
      <c r="K17" s="43" t="s">
        <v>317</v>
      </c>
      <c r="L17" s="43" t="s">
        <v>318</v>
      </c>
      <c r="M17" s="43"/>
      <c r="N17" s="43" t="s">
        <v>319</v>
      </c>
      <c r="O17" s="43" t="s">
        <v>49</v>
      </c>
      <c r="P17" s="43" t="s">
        <v>320</v>
      </c>
      <c r="Q17" s="43" t="s">
        <v>321</v>
      </c>
      <c r="R17" s="43" t="s">
        <v>322</v>
      </c>
      <c r="S17" s="43" t="s">
        <v>323</v>
      </c>
      <c r="T17" s="43" t="s">
        <v>324</v>
      </c>
      <c r="U17" s="43" t="s">
        <v>325</v>
      </c>
      <c r="V17" s="43" t="s">
        <v>326</v>
      </c>
      <c r="W17" s="43" t="s">
        <v>327</v>
      </c>
    </row>
    <row r="18" spans="2:44">
      <c r="B18" s="1" t="s">
        <v>1</v>
      </c>
    </row>
    <row r="20" spans="2:44">
      <c r="B20" s="1" t="s">
        <v>309</v>
      </c>
    </row>
    <row r="21" spans="2:44" ht="314.45" customHeight="1">
      <c r="B21" s="44" t="s">
        <v>173</v>
      </c>
      <c r="C21" s="44" t="s">
        <v>173</v>
      </c>
      <c r="D21" s="44" t="s">
        <v>173</v>
      </c>
      <c r="E21" s="44" t="s">
        <v>173</v>
      </c>
      <c r="F21" s="44" t="s">
        <v>328</v>
      </c>
      <c r="G21" s="44" t="s">
        <v>173</v>
      </c>
      <c r="H21" s="44" t="s">
        <v>329</v>
      </c>
      <c r="I21" s="44" t="s">
        <v>330</v>
      </c>
      <c r="J21" s="44" t="s">
        <v>331</v>
      </c>
      <c r="K21" s="44" t="s">
        <v>173</v>
      </c>
      <c r="L21" s="44" t="s">
        <v>173</v>
      </c>
      <c r="M21" s="44" t="s">
        <v>173</v>
      </c>
      <c r="N21" s="44" t="s">
        <v>173</v>
      </c>
      <c r="O21" s="44" t="s">
        <v>173</v>
      </c>
      <c r="P21" s="44" t="s">
        <v>173</v>
      </c>
      <c r="Q21" s="44" t="s">
        <v>332</v>
      </c>
      <c r="R21" s="44" t="s">
        <v>333</v>
      </c>
      <c r="S21" s="44" t="s">
        <v>334</v>
      </c>
      <c r="T21" s="44" t="s">
        <v>173</v>
      </c>
      <c r="U21" s="44" t="s">
        <v>335</v>
      </c>
      <c r="V21" s="44" t="s">
        <v>49</v>
      </c>
      <c r="W21" s="44" t="s">
        <v>49</v>
      </c>
      <c r="X21" s="44" t="s">
        <v>49</v>
      </c>
    </row>
    <row r="22" spans="2:44">
      <c r="B22" s="1" t="s">
        <v>2</v>
      </c>
    </row>
    <row r="23" spans="2:44" ht="409.5">
      <c r="B23" s="45"/>
      <c r="C23" s="45" t="s">
        <v>336</v>
      </c>
      <c r="D23" s="45"/>
      <c r="E23" s="45"/>
      <c r="F23" s="45"/>
      <c r="G23" s="45"/>
      <c r="H23" s="45"/>
      <c r="I23" s="45" t="s">
        <v>337</v>
      </c>
      <c r="J23" s="45"/>
      <c r="K23" s="45" t="s">
        <v>338</v>
      </c>
      <c r="L23" s="45"/>
      <c r="M23" s="45"/>
      <c r="N23" s="45" t="s">
        <v>339</v>
      </c>
      <c r="O23" s="45"/>
      <c r="P23" s="45"/>
      <c r="Q23" s="45"/>
      <c r="R23" s="45"/>
      <c r="S23" s="45"/>
      <c r="T23" s="45"/>
      <c r="U23" s="45"/>
      <c r="V23" s="45"/>
      <c r="W23" s="45"/>
      <c r="X23" s="45"/>
      <c r="Y23" s="45"/>
      <c r="Z23" s="45"/>
      <c r="AA23" s="45"/>
      <c r="AB23" s="45"/>
      <c r="AC23" s="45"/>
      <c r="AD23" s="45"/>
      <c r="AE23" s="45"/>
      <c r="AF23" s="45" t="s">
        <v>340</v>
      </c>
      <c r="AG23" s="45"/>
      <c r="AH23" s="45"/>
      <c r="AI23" s="45"/>
      <c r="AJ23" s="45"/>
      <c r="AK23" s="45"/>
      <c r="AL23" s="45"/>
      <c r="AM23" s="45"/>
      <c r="AN23" s="45" t="s">
        <v>341</v>
      </c>
      <c r="AO23" s="45"/>
      <c r="AP23" s="45" t="s">
        <v>342</v>
      </c>
      <c r="AQ23" s="45"/>
      <c r="AR23" s="45" t="s">
        <v>343</v>
      </c>
    </row>
    <row r="24" spans="2:44">
      <c r="B24" t="s">
        <v>443</v>
      </c>
      <c r="C24" t="s">
        <v>443</v>
      </c>
      <c r="D24" t="s">
        <v>443</v>
      </c>
      <c r="E24" t="s">
        <v>443</v>
      </c>
      <c r="F24" t="s">
        <v>443</v>
      </c>
      <c r="G24" t="s">
        <v>443</v>
      </c>
      <c r="H24" t="s">
        <v>443</v>
      </c>
      <c r="I24" t="s">
        <v>443</v>
      </c>
      <c r="J24" t="s">
        <v>443</v>
      </c>
      <c r="K24" t="s">
        <v>443</v>
      </c>
      <c r="L24" t="s">
        <v>443</v>
      </c>
      <c r="M24" t="s">
        <v>443</v>
      </c>
      <c r="N24" t="s">
        <v>443</v>
      </c>
      <c r="O24" t="s">
        <v>443</v>
      </c>
      <c r="P24" t="s">
        <v>443</v>
      </c>
      <c r="Q24" t="s">
        <v>443</v>
      </c>
      <c r="R24" t="s">
        <v>443</v>
      </c>
      <c r="S24" t="s">
        <v>443</v>
      </c>
      <c r="T24" t="s">
        <v>443</v>
      </c>
      <c r="U24" t="s">
        <v>443</v>
      </c>
      <c r="V24" t="s">
        <v>443</v>
      </c>
      <c r="W24" t="s">
        <v>443</v>
      </c>
      <c r="X24" t="s">
        <v>443</v>
      </c>
      <c r="Y24" t="s">
        <v>443</v>
      </c>
      <c r="Z24" t="s">
        <v>443</v>
      </c>
      <c r="AA24" t="s">
        <v>443</v>
      </c>
      <c r="AB24" t="s">
        <v>443</v>
      </c>
      <c r="AC24" t="s">
        <v>443</v>
      </c>
      <c r="AD24" t="s">
        <v>443</v>
      </c>
      <c r="AE24" t="s">
        <v>443</v>
      </c>
      <c r="AF24" t="s">
        <v>443</v>
      </c>
      <c r="AG24" t="s">
        <v>443</v>
      </c>
      <c r="AH24" t="s">
        <v>443</v>
      </c>
      <c r="AI24" t="s">
        <v>443</v>
      </c>
      <c r="AJ24" t="s">
        <v>443</v>
      </c>
      <c r="AK24" t="s">
        <v>443</v>
      </c>
      <c r="AL24" t="s">
        <v>443</v>
      </c>
      <c r="AM24" t="s">
        <v>443</v>
      </c>
      <c r="AN24" t="s">
        <v>443</v>
      </c>
      <c r="AO24" t="s">
        <v>443</v>
      </c>
      <c r="AP24" t="s">
        <v>443</v>
      </c>
    </row>
    <row r="30" spans="2:44">
      <c r="F30" s="34"/>
    </row>
    <row r="32" spans="2:44">
      <c r="F32" s="34"/>
    </row>
    <row r="33" spans="6:6">
      <c r="F33" s="34"/>
    </row>
    <row r="34" spans="6:6">
      <c r="F34" s="34"/>
    </row>
  </sheetData>
  <mergeCells count="1">
    <mergeCell ref="A1:K1"/>
  </mergeCell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G31"/>
  <sheetViews>
    <sheetView workbookViewId="0">
      <selection activeCell="A46" sqref="A46"/>
    </sheetView>
  </sheetViews>
  <sheetFormatPr defaultRowHeight="15"/>
  <cols>
    <col min="1" max="1" width="19" bestFit="1" customWidth="1"/>
    <col min="6" max="6" width="10.28515625" bestFit="1" customWidth="1"/>
    <col min="7" max="7" width="12" bestFit="1" customWidth="1"/>
  </cols>
  <sheetData>
    <row r="1" spans="1:111">
      <c r="A1" s="55" t="s">
        <v>117</v>
      </c>
      <c r="B1" s="55"/>
      <c r="C1" s="55"/>
      <c r="D1" s="55"/>
      <c r="E1" s="55"/>
      <c r="F1" s="55"/>
      <c r="G1" s="55"/>
      <c r="H1" s="55"/>
      <c r="I1" s="55"/>
      <c r="J1" s="55"/>
    </row>
    <row r="3" spans="1:111">
      <c r="A3" s="1" t="s">
        <v>143</v>
      </c>
    </row>
    <row r="4" spans="1:111">
      <c r="E4" s="2" t="s">
        <v>0</v>
      </c>
      <c r="F4" s="2" t="s">
        <v>1</v>
      </c>
      <c r="G4" s="2" t="s">
        <v>2</v>
      </c>
      <c r="H4" s="2" t="s">
        <v>3</v>
      </c>
      <c r="J4" s="2" t="s">
        <v>0</v>
      </c>
      <c r="K4" s="2" t="s">
        <v>1</v>
      </c>
      <c r="L4" s="2" t="s">
        <v>2</v>
      </c>
      <c r="M4" s="2" t="s">
        <v>3</v>
      </c>
    </row>
    <row r="5" spans="1:111">
      <c r="A5" s="15" t="s">
        <v>118</v>
      </c>
      <c r="B5" s="26">
        <f>AVERAGE(E5:H5)</f>
        <v>2.4331292517006804</v>
      </c>
      <c r="C5" s="27">
        <f>RANK(B5,B5:B9,1)</f>
        <v>2</v>
      </c>
      <c r="E5">
        <v>2.2000000000000002</v>
      </c>
      <c r="F5" s="28">
        <v>2.9047619047619047</v>
      </c>
      <c r="G5" s="28">
        <v>2.3877551020408165</v>
      </c>
      <c r="H5">
        <v>2.2400000000000002</v>
      </c>
      <c r="J5" s="27">
        <f t="shared" ref="J5:M9" si="0">RANK(E5,E$5:E$9,1)</f>
        <v>1</v>
      </c>
      <c r="K5" s="27">
        <f t="shared" si="0"/>
        <v>2</v>
      </c>
      <c r="L5" s="27">
        <f t="shared" si="0"/>
        <v>1</v>
      </c>
      <c r="M5" s="27">
        <f t="shared" si="0"/>
        <v>2</v>
      </c>
    </row>
    <row r="6" spans="1:111">
      <c r="A6" s="15" t="s">
        <v>119</v>
      </c>
      <c r="B6" s="26">
        <f>AVERAGE(E6:H6)</f>
        <v>2.253231292517007</v>
      </c>
      <c r="C6" s="27">
        <f>RANK(B6,B5:B9,1)</f>
        <v>1</v>
      </c>
      <c r="E6">
        <v>2.7</v>
      </c>
      <c r="F6" s="28">
        <v>1.6190476190476191</v>
      </c>
      <c r="G6" s="28">
        <v>2.693877551020408</v>
      </c>
      <c r="H6">
        <v>2</v>
      </c>
      <c r="J6" s="27">
        <f t="shared" si="0"/>
        <v>3</v>
      </c>
      <c r="K6" s="27">
        <f t="shared" si="0"/>
        <v>1</v>
      </c>
      <c r="L6" s="27">
        <f t="shared" si="0"/>
        <v>2</v>
      </c>
      <c r="M6" s="27">
        <f t="shared" si="0"/>
        <v>1</v>
      </c>
    </row>
    <row r="7" spans="1:111">
      <c r="A7" s="15" t="s">
        <v>120</v>
      </c>
      <c r="B7" s="26">
        <f>AVERAGE(E7:H7)</f>
        <v>3.3608843537414965</v>
      </c>
      <c r="C7" s="27">
        <f>RANK(B7,B5:B9,1)</f>
        <v>4</v>
      </c>
      <c r="E7">
        <v>3.5</v>
      </c>
      <c r="F7" s="28">
        <v>3.4761904761904763</v>
      </c>
      <c r="G7" s="28">
        <v>3.3673469387755102</v>
      </c>
      <c r="H7">
        <v>3.1</v>
      </c>
      <c r="J7" s="27">
        <f t="shared" si="0"/>
        <v>4</v>
      </c>
      <c r="K7" s="27">
        <f t="shared" si="0"/>
        <v>4</v>
      </c>
      <c r="L7" s="27">
        <f t="shared" si="0"/>
        <v>4</v>
      </c>
      <c r="M7" s="27">
        <f t="shared" si="0"/>
        <v>3</v>
      </c>
    </row>
    <row r="8" spans="1:111">
      <c r="A8" s="25" t="s">
        <v>121</v>
      </c>
      <c r="B8" s="26">
        <f>AVERAGE(E8:H8)</f>
        <v>2.899285714285714</v>
      </c>
      <c r="C8" s="27">
        <f>RANK(B8,B5:B9,1)</f>
        <v>3</v>
      </c>
      <c r="E8">
        <v>2.4500000000000002</v>
      </c>
      <c r="F8" s="28">
        <v>3</v>
      </c>
      <c r="G8" s="28">
        <v>2.8571428571428572</v>
      </c>
      <c r="H8">
        <v>3.29</v>
      </c>
      <c r="J8" s="27">
        <f t="shared" si="0"/>
        <v>2</v>
      </c>
      <c r="K8" s="27">
        <f t="shared" si="0"/>
        <v>3</v>
      </c>
      <c r="L8" s="27">
        <f t="shared" si="0"/>
        <v>3</v>
      </c>
      <c r="M8" s="27">
        <f t="shared" si="0"/>
        <v>4</v>
      </c>
    </row>
    <row r="9" spans="1:111">
      <c r="A9" s="15" t="s">
        <v>122</v>
      </c>
      <c r="B9" s="26">
        <f>AVERAGE(E9:H9)</f>
        <v>4.055969387755102</v>
      </c>
      <c r="C9" s="27">
        <f>RANK(B9,B5:B9,1)</f>
        <v>5</v>
      </c>
      <c r="E9">
        <v>4.1500000000000004</v>
      </c>
      <c r="F9" s="28">
        <v>4</v>
      </c>
      <c r="G9" s="28">
        <v>3.693877551020408</v>
      </c>
      <c r="H9">
        <v>4.38</v>
      </c>
      <c r="J9" s="27">
        <f t="shared" si="0"/>
        <v>5</v>
      </c>
      <c r="K9" s="27">
        <f t="shared" si="0"/>
        <v>5</v>
      </c>
      <c r="L9" s="27">
        <f t="shared" si="0"/>
        <v>5</v>
      </c>
      <c r="M9" s="27">
        <f t="shared" si="0"/>
        <v>5</v>
      </c>
    </row>
    <row r="12" spans="1:111">
      <c r="A12" s="1" t="s">
        <v>142</v>
      </c>
    </row>
    <row r="14" spans="1:111">
      <c r="A14" s="15" t="s">
        <v>118</v>
      </c>
      <c r="B14" s="29">
        <v>1</v>
      </c>
      <c r="C14" s="29">
        <v>1</v>
      </c>
      <c r="D14" s="29">
        <v>4</v>
      </c>
      <c r="E14" s="29">
        <v>3</v>
      </c>
      <c r="F14" s="29">
        <v>1</v>
      </c>
      <c r="G14" s="29">
        <v>2</v>
      </c>
      <c r="H14" s="29">
        <v>2</v>
      </c>
      <c r="I14" s="29">
        <v>2</v>
      </c>
      <c r="J14" s="29">
        <v>2</v>
      </c>
      <c r="K14" s="29">
        <v>1</v>
      </c>
      <c r="L14" s="29">
        <v>2</v>
      </c>
      <c r="M14" s="29">
        <v>4</v>
      </c>
      <c r="N14" s="29">
        <v>5</v>
      </c>
      <c r="O14" s="29">
        <v>5</v>
      </c>
      <c r="P14" s="29">
        <v>2</v>
      </c>
      <c r="Q14" s="29">
        <v>3</v>
      </c>
      <c r="R14" s="29">
        <v>1</v>
      </c>
      <c r="S14" s="29">
        <v>1</v>
      </c>
      <c r="T14" s="29">
        <v>1</v>
      </c>
      <c r="U14" s="29">
        <v>1</v>
      </c>
      <c r="V14" s="29">
        <v>5</v>
      </c>
      <c r="W14" s="29">
        <v>5</v>
      </c>
      <c r="X14" s="29">
        <v>1</v>
      </c>
      <c r="Y14" s="29">
        <v>1</v>
      </c>
      <c r="Z14" s="29">
        <v>3</v>
      </c>
      <c r="AA14" s="29">
        <v>1</v>
      </c>
      <c r="AB14" s="29">
        <v>5</v>
      </c>
      <c r="AC14" s="29">
        <v>1</v>
      </c>
      <c r="AD14" s="29">
        <v>3</v>
      </c>
      <c r="AE14" s="29">
        <v>2</v>
      </c>
      <c r="AF14" s="29">
        <v>3</v>
      </c>
      <c r="AG14" s="29">
        <v>3</v>
      </c>
      <c r="AH14" s="29">
        <v>2</v>
      </c>
      <c r="AI14" s="29">
        <v>3</v>
      </c>
      <c r="AJ14" s="29">
        <v>3</v>
      </c>
      <c r="AK14" s="29">
        <v>5</v>
      </c>
      <c r="AL14" s="29">
        <v>2</v>
      </c>
      <c r="AM14" s="29">
        <v>3</v>
      </c>
      <c r="AN14" s="29">
        <v>3</v>
      </c>
      <c r="AO14" s="29">
        <v>2</v>
      </c>
      <c r="AP14" s="29">
        <v>5</v>
      </c>
      <c r="AQ14" s="29">
        <v>2</v>
      </c>
      <c r="AR14" s="29">
        <v>1</v>
      </c>
      <c r="AS14" s="29">
        <v>1</v>
      </c>
      <c r="AT14" s="29">
        <v>4</v>
      </c>
      <c r="AU14" s="29">
        <v>2</v>
      </c>
      <c r="AV14" s="29">
        <v>2</v>
      </c>
      <c r="AW14" s="29">
        <v>3</v>
      </c>
      <c r="AX14" s="29">
        <v>1</v>
      </c>
      <c r="AY14" s="29">
        <v>2</v>
      </c>
      <c r="AZ14" s="29">
        <v>1</v>
      </c>
      <c r="BA14" s="29">
        <v>1</v>
      </c>
      <c r="BB14" s="29">
        <v>1</v>
      </c>
      <c r="BC14" s="29">
        <v>1</v>
      </c>
      <c r="BD14" s="29">
        <v>4</v>
      </c>
      <c r="BE14" s="29">
        <v>5</v>
      </c>
      <c r="BF14" s="29">
        <v>1</v>
      </c>
      <c r="BG14" s="29">
        <v>3</v>
      </c>
      <c r="BH14" s="29">
        <v>5</v>
      </c>
      <c r="BI14" s="29">
        <v>3</v>
      </c>
      <c r="BJ14" s="29">
        <v>2</v>
      </c>
      <c r="BK14" s="29">
        <v>1</v>
      </c>
      <c r="BL14" s="29">
        <v>1</v>
      </c>
      <c r="BM14" s="29">
        <v>1</v>
      </c>
      <c r="BN14" s="29">
        <v>4</v>
      </c>
      <c r="BO14" s="29">
        <v>1</v>
      </c>
      <c r="BP14" s="29">
        <v>3</v>
      </c>
      <c r="BQ14" s="29">
        <v>1</v>
      </c>
      <c r="BR14" s="29">
        <v>4</v>
      </c>
      <c r="BS14" s="29">
        <v>3</v>
      </c>
      <c r="BT14" s="29">
        <v>2</v>
      </c>
      <c r="BU14" s="29">
        <v>2</v>
      </c>
      <c r="BV14" s="29">
        <v>2</v>
      </c>
      <c r="BW14" s="29">
        <v>2</v>
      </c>
      <c r="BX14" s="29">
        <v>1</v>
      </c>
      <c r="BY14" s="29">
        <v>3</v>
      </c>
      <c r="BZ14" s="29">
        <v>3</v>
      </c>
      <c r="CA14" s="29">
        <v>3</v>
      </c>
      <c r="CB14" s="29">
        <v>3</v>
      </c>
      <c r="CC14" s="29">
        <v>1</v>
      </c>
      <c r="CD14" s="29">
        <v>3</v>
      </c>
      <c r="CE14" s="29">
        <v>1</v>
      </c>
      <c r="CF14" s="29">
        <v>2</v>
      </c>
      <c r="CG14" s="29">
        <v>1</v>
      </c>
      <c r="CH14" s="29">
        <v>2</v>
      </c>
      <c r="CI14" s="29">
        <v>3</v>
      </c>
      <c r="CJ14" s="29">
        <v>1</v>
      </c>
      <c r="CK14" s="29">
        <v>4</v>
      </c>
      <c r="CL14" s="29">
        <v>1</v>
      </c>
      <c r="CM14" s="29">
        <v>1</v>
      </c>
      <c r="CN14" s="29">
        <v>3</v>
      </c>
      <c r="CO14" s="29">
        <v>1</v>
      </c>
      <c r="CP14" s="29">
        <v>3</v>
      </c>
      <c r="CQ14" s="29">
        <v>2</v>
      </c>
      <c r="CR14" s="29">
        <v>2</v>
      </c>
      <c r="CS14" s="29">
        <v>1</v>
      </c>
      <c r="CT14" s="29">
        <v>3</v>
      </c>
      <c r="CU14" s="29">
        <v>5</v>
      </c>
      <c r="CV14" s="29">
        <v>1</v>
      </c>
      <c r="CW14" s="29">
        <v>4</v>
      </c>
      <c r="CX14" s="29">
        <v>1</v>
      </c>
      <c r="CY14" s="29">
        <v>5</v>
      </c>
      <c r="CZ14" s="29">
        <v>4</v>
      </c>
      <c r="DA14" s="29">
        <v>2</v>
      </c>
      <c r="DB14" s="29">
        <v>3</v>
      </c>
      <c r="DC14" s="29">
        <v>2</v>
      </c>
      <c r="DD14" s="29">
        <v>3</v>
      </c>
      <c r="DE14" s="29">
        <v>5</v>
      </c>
      <c r="DF14" s="29">
        <v>2</v>
      </c>
      <c r="DG14" s="29">
        <v>5</v>
      </c>
    </row>
    <row r="15" spans="1:111">
      <c r="A15" s="15" t="s">
        <v>119</v>
      </c>
      <c r="B15" s="29">
        <v>3</v>
      </c>
      <c r="C15" s="29">
        <v>2</v>
      </c>
      <c r="D15" s="29">
        <v>3</v>
      </c>
      <c r="E15" s="29">
        <v>1</v>
      </c>
      <c r="F15" s="29">
        <v>3</v>
      </c>
      <c r="G15" s="29">
        <v>3</v>
      </c>
      <c r="H15" s="29">
        <v>5</v>
      </c>
      <c r="I15" s="29">
        <v>5</v>
      </c>
      <c r="J15" s="29">
        <v>1</v>
      </c>
      <c r="K15" s="29">
        <v>2</v>
      </c>
      <c r="L15" s="29">
        <v>3</v>
      </c>
      <c r="M15" s="29">
        <v>1</v>
      </c>
      <c r="N15" s="29">
        <v>3</v>
      </c>
      <c r="O15" s="29">
        <v>2</v>
      </c>
      <c r="P15" s="29">
        <v>1</v>
      </c>
      <c r="Q15" s="29">
        <v>2</v>
      </c>
      <c r="R15" s="29">
        <v>3</v>
      </c>
      <c r="S15" s="29">
        <v>4</v>
      </c>
      <c r="T15" s="29">
        <v>2</v>
      </c>
      <c r="U15" s="29">
        <v>5</v>
      </c>
      <c r="V15" s="29">
        <v>1</v>
      </c>
      <c r="W15" s="29">
        <v>1</v>
      </c>
      <c r="X15" s="29">
        <v>3</v>
      </c>
      <c r="Y15" s="29">
        <v>2</v>
      </c>
      <c r="Z15" s="29">
        <v>1</v>
      </c>
      <c r="AA15" s="29">
        <v>2</v>
      </c>
      <c r="AB15" s="29">
        <v>3</v>
      </c>
      <c r="AC15" s="29">
        <v>3</v>
      </c>
      <c r="AD15" s="29">
        <v>1</v>
      </c>
      <c r="AE15" s="29">
        <v>1</v>
      </c>
      <c r="AF15" s="29">
        <v>1</v>
      </c>
      <c r="AG15" s="29">
        <v>2</v>
      </c>
      <c r="AH15" s="29">
        <v>1</v>
      </c>
      <c r="AI15" s="29">
        <v>1</v>
      </c>
      <c r="AJ15" s="29">
        <v>1</v>
      </c>
      <c r="AK15" s="29">
        <v>1</v>
      </c>
      <c r="AL15" s="29">
        <v>1</v>
      </c>
      <c r="AM15" s="29">
        <v>1</v>
      </c>
      <c r="AN15" s="29">
        <v>2</v>
      </c>
      <c r="AO15" s="29">
        <v>1</v>
      </c>
      <c r="AP15" s="29">
        <v>4</v>
      </c>
      <c r="AQ15" s="29">
        <v>1</v>
      </c>
      <c r="AR15" s="29">
        <v>4</v>
      </c>
      <c r="AS15" s="29">
        <v>2</v>
      </c>
      <c r="AT15" s="29">
        <v>1</v>
      </c>
      <c r="AU15" s="29">
        <v>1</v>
      </c>
      <c r="AV15" s="29">
        <v>1</v>
      </c>
      <c r="AW15" s="29">
        <v>2</v>
      </c>
      <c r="AX15" s="29">
        <v>2</v>
      </c>
      <c r="AY15" s="29">
        <v>5</v>
      </c>
      <c r="AZ15" s="29">
        <v>2</v>
      </c>
      <c r="BA15" s="29">
        <v>2</v>
      </c>
      <c r="BB15" s="29">
        <v>2</v>
      </c>
      <c r="BC15" s="29">
        <v>3</v>
      </c>
      <c r="BD15" s="29">
        <v>2</v>
      </c>
      <c r="BE15" s="29">
        <v>1</v>
      </c>
      <c r="BF15" s="29">
        <v>3</v>
      </c>
      <c r="BG15" s="29">
        <v>1</v>
      </c>
      <c r="BH15" s="29">
        <v>4</v>
      </c>
      <c r="BI15" s="29">
        <v>1</v>
      </c>
      <c r="BJ15" s="29">
        <v>1</v>
      </c>
      <c r="BK15" s="29">
        <v>3</v>
      </c>
      <c r="BL15" s="29">
        <v>4</v>
      </c>
      <c r="BM15" s="29">
        <v>3</v>
      </c>
      <c r="BN15" s="29">
        <v>2</v>
      </c>
      <c r="BO15" s="29">
        <v>2</v>
      </c>
      <c r="BP15" s="29">
        <v>2</v>
      </c>
      <c r="BQ15" s="29">
        <v>5</v>
      </c>
      <c r="BR15" s="29">
        <v>1</v>
      </c>
      <c r="BS15" s="29">
        <v>2</v>
      </c>
      <c r="BT15" s="29">
        <v>3</v>
      </c>
      <c r="BU15" s="29">
        <v>1</v>
      </c>
      <c r="BV15" s="29">
        <v>1</v>
      </c>
      <c r="BW15" s="29">
        <v>3</v>
      </c>
      <c r="BX15" s="29">
        <v>3</v>
      </c>
      <c r="BY15" s="29">
        <v>4</v>
      </c>
      <c r="BZ15" s="29">
        <v>5</v>
      </c>
      <c r="CA15" s="29">
        <v>1</v>
      </c>
      <c r="CB15" s="29">
        <v>1</v>
      </c>
      <c r="CC15" s="29">
        <v>4</v>
      </c>
      <c r="CD15" s="29">
        <v>2</v>
      </c>
      <c r="CE15" s="29">
        <v>3</v>
      </c>
      <c r="CF15" s="29">
        <v>1</v>
      </c>
      <c r="CG15" s="29">
        <v>2</v>
      </c>
      <c r="CH15" s="29">
        <v>3</v>
      </c>
      <c r="CI15" s="29">
        <v>5</v>
      </c>
      <c r="CJ15" s="29">
        <v>2</v>
      </c>
      <c r="CK15" s="29">
        <v>3</v>
      </c>
      <c r="CL15" s="29">
        <v>4</v>
      </c>
      <c r="CM15" s="29">
        <v>5</v>
      </c>
      <c r="CN15" s="29">
        <v>4</v>
      </c>
      <c r="CO15" s="29">
        <v>3</v>
      </c>
      <c r="CP15" s="29">
        <v>2</v>
      </c>
      <c r="CQ15" s="29">
        <v>1</v>
      </c>
      <c r="CR15" s="29">
        <v>1</v>
      </c>
      <c r="CS15" s="29">
        <v>4</v>
      </c>
      <c r="CT15" s="29">
        <v>4</v>
      </c>
      <c r="CU15" s="29">
        <v>1</v>
      </c>
      <c r="CV15" s="29">
        <v>2</v>
      </c>
      <c r="CW15" s="29">
        <v>2</v>
      </c>
      <c r="CX15" s="29">
        <v>3</v>
      </c>
      <c r="CY15" s="29">
        <v>2</v>
      </c>
      <c r="CZ15" s="29">
        <v>2</v>
      </c>
      <c r="DA15" s="29">
        <v>4</v>
      </c>
      <c r="DB15" s="29">
        <v>4</v>
      </c>
      <c r="DC15" s="29">
        <v>1</v>
      </c>
      <c r="DD15" s="29">
        <v>4</v>
      </c>
      <c r="DE15" s="29">
        <v>2</v>
      </c>
      <c r="DF15" s="29">
        <v>5</v>
      </c>
      <c r="DG15" s="29">
        <v>1</v>
      </c>
    </row>
    <row r="16" spans="1:111">
      <c r="A16" s="15" t="s">
        <v>120</v>
      </c>
      <c r="B16" s="29">
        <v>4</v>
      </c>
      <c r="C16" s="29">
        <v>4</v>
      </c>
      <c r="D16" s="29">
        <v>5</v>
      </c>
      <c r="E16" s="29">
        <v>2</v>
      </c>
      <c r="F16" s="29">
        <v>5</v>
      </c>
      <c r="G16" s="29">
        <v>4</v>
      </c>
      <c r="H16" s="29">
        <v>4</v>
      </c>
      <c r="I16" s="29">
        <v>4</v>
      </c>
      <c r="J16" s="29">
        <v>4</v>
      </c>
      <c r="K16" s="29">
        <v>3</v>
      </c>
      <c r="L16" s="29">
        <v>1</v>
      </c>
      <c r="M16" s="29">
        <v>3</v>
      </c>
      <c r="N16" s="29">
        <v>4</v>
      </c>
      <c r="O16" s="29">
        <v>3</v>
      </c>
      <c r="P16" s="29">
        <v>3</v>
      </c>
      <c r="Q16" s="29">
        <v>4</v>
      </c>
      <c r="R16" s="29">
        <v>5</v>
      </c>
      <c r="S16" s="29">
        <v>2</v>
      </c>
      <c r="T16" s="29">
        <v>4</v>
      </c>
      <c r="U16" s="29">
        <v>2</v>
      </c>
      <c r="V16" s="29">
        <v>4</v>
      </c>
      <c r="W16" s="29">
        <v>4</v>
      </c>
      <c r="X16" s="29">
        <v>2</v>
      </c>
      <c r="Y16" s="29">
        <v>3</v>
      </c>
      <c r="Z16" s="29">
        <v>5</v>
      </c>
      <c r="AA16" s="29">
        <v>4</v>
      </c>
      <c r="AB16" s="29">
        <v>4</v>
      </c>
      <c r="AC16" s="29">
        <v>4</v>
      </c>
      <c r="AD16" s="29">
        <v>2</v>
      </c>
      <c r="AE16" s="29">
        <v>3</v>
      </c>
      <c r="AF16" s="29">
        <v>2</v>
      </c>
      <c r="AG16" s="29">
        <v>5</v>
      </c>
      <c r="AH16" s="29">
        <v>4</v>
      </c>
      <c r="AI16" s="29">
        <v>5</v>
      </c>
      <c r="AJ16" s="29">
        <v>5</v>
      </c>
      <c r="AK16" s="29">
        <v>3</v>
      </c>
      <c r="AL16" s="29">
        <v>3</v>
      </c>
      <c r="AM16" s="29">
        <v>5</v>
      </c>
      <c r="AN16" s="29">
        <v>1</v>
      </c>
      <c r="AO16" s="29">
        <v>3</v>
      </c>
      <c r="AP16" s="29">
        <v>2</v>
      </c>
      <c r="AQ16" s="29">
        <v>4</v>
      </c>
      <c r="AR16" s="29">
        <v>3</v>
      </c>
      <c r="AS16" s="29">
        <v>3</v>
      </c>
      <c r="AT16" s="29">
        <v>3</v>
      </c>
      <c r="AU16" s="29">
        <v>3</v>
      </c>
      <c r="AV16" s="29">
        <v>3</v>
      </c>
      <c r="AW16" s="29">
        <v>4</v>
      </c>
      <c r="AX16" s="29">
        <v>4</v>
      </c>
      <c r="AY16" s="29">
        <v>1</v>
      </c>
      <c r="AZ16" s="29">
        <v>3</v>
      </c>
      <c r="BA16" s="29">
        <v>3</v>
      </c>
      <c r="BB16" s="29">
        <v>4</v>
      </c>
      <c r="BC16" s="29">
        <v>2</v>
      </c>
      <c r="BD16" s="29">
        <v>1</v>
      </c>
      <c r="BE16" s="29">
        <v>4</v>
      </c>
      <c r="BF16" s="29">
        <v>2</v>
      </c>
      <c r="BG16" s="29">
        <v>2</v>
      </c>
      <c r="BH16" s="29">
        <v>1</v>
      </c>
      <c r="BI16" s="29">
        <v>5</v>
      </c>
      <c r="BJ16" s="29">
        <v>5</v>
      </c>
      <c r="BK16" s="29">
        <v>2</v>
      </c>
      <c r="BL16" s="29">
        <v>2</v>
      </c>
      <c r="BM16" s="29">
        <v>2</v>
      </c>
      <c r="BN16" s="29">
        <v>3</v>
      </c>
      <c r="BO16" s="29">
        <v>3</v>
      </c>
      <c r="BP16" s="29">
        <v>4</v>
      </c>
      <c r="BQ16" s="29">
        <v>4</v>
      </c>
      <c r="BR16" s="29">
        <v>2</v>
      </c>
      <c r="BS16" s="29">
        <v>4</v>
      </c>
      <c r="BT16" s="29">
        <v>5</v>
      </c>
      <c r="BU16" s="29">
        <v>4</v>
      </c>
      <c r="BV16" s="29">
        <v>3</v>
      </c>
      <c r="BW16" s="29">
        <v>1</v>
      </c>
      <c r="BX16" s="29">
        <v>4</v>
      </c>
      <c r="BY16" s="29">
        <v>5</v>
      </c>
      <c r="BZ16" s="29">
        <v>4</v>
      </c>
      <c r="CA16" s="29">
        <v>2</v>
      </c>
      <c r="CB16" s="29">
        <v>2</v>
      </c>
      <c r="CC16" s="29">
        <v>5</v>
      </c>
      <c r="CD16" s="29">
        <v>1</v>
      </c>
      <c r="CE16" s="29">
        <v>4</v>
      </c>
      <c r="CF16" s="29">
        <v>4</v>
      </c>
      <c r="CG16" s="29">
        <v>3</v>
      </c>
      <c r="CH16" s="29">
        <v>5</v>
      </c>
      <c r="CI16" s="29">
        <v>1</v>
      </c>
      <c r="CJ16" s="29">
        <v>3</v>
      </c>
      <c r="CK16" s="29">
        <v>5</v>
      </c>
      <c r="CL16" s="29">
        <v>2</v>
      </c>
      <c r="CM16" s="29">
        <v>2</v>
      </c>
      <c r="CN16" s="29">
        <v>5</v>
      </c>
      <c r="CO16" s="29">
        <v>2</v>
      </c>
      <c r="CP16" s="29">
        <v>4</v>
      </c>
      <c r="CQ16" s="29">
        <v>3</v>
      </c>
      <c r="CR16" s="29">
        <v>5</v>
      </c>
      <c r="CS16" s="29">
        <v>5</v>
      </c>
      <c r="CT16" s="29">
        <v>5</v>
      </c>
      <c r="CU16" s="29">
        <v>2</v>
      </c>
      <c r="CV16" s="29">
        <v>3</v>
      </c>
      <c r="CW16" s="29">
        <v>5</v>
      </c>
      <c r="CX16" s="29">
        <v>2</v>
      </c>
      <c r="CY16" s="29">
        <v>1</v>
      </c>
      <c r="CZ16" s="29">
        <v>5</v>
      </c>
      <c r="DA16" s="29">
        <v>5</v>
      </c>
      <c r="DB16" s="29">
        <v>5</v>
      </c>
      <c r="DC16" s="29">
        <v>3</v>
      </c>
      <c r="DD16" s="29">
        <v>5</v>
      </c>
      <c r="DE16" s="29">
        <v>3</v>
      </c>
      <c r="DF16" s="29">
        <v>4</v>
      </c>
      <c r="DG16" s="29">
        <v>2</v>
      </c>
    </row>
    <row r="17" spans="1:111">
      <c r="A17" s="25" t="s">
        <v>121</v>
      </c>
      <c r="B17" s="29">
        <v>2</v>
      </c>
      <c r="C17" s="29">
        <v>3</v>
      </c>
      <c r="D17" s="29">
        <v>2</v>
      </c>
      <c r="E17" s="29">
        <v>4</v>
      </c>
      <c r="F17" s="29">
        <v>4</v>
      </c>
      <c r="G17" s="29">
        <v>1</v>
      </c>
      <c r="H17" s="29">
        <v>1</v>
      </c>
      <c r="I17" s="29">
        <v>1</v>
      </c>
      <c r="J17" s="29">
        <v>3</v>
      </c>
      <c r="K17" s="29">
        <v>4</v>
      </c>
      <c r="L17" s="29">
        <v>4</v>
      </c>
      <c r="M17" s="29">
        <v>2</v>
      </c>
      <c r="N17" s="29">
        <v>1</v>
      </c>
      <c r="O17" s="29">
        <v>1</v>
      </c>
      <c r="P17" s="29">
        <v>4</v>
      </c>
      <c r="Q17" s="29">
        <v>1</v>
      </c>
      <c r="R17" s="29">
        <v>2</v>
      </c>
      <c r="S17" s="29">
        <v>3</v>
      </c>
      <c r="T17" s="29">
        <v>3</v>
      </c>
      <c r="U17" s="29">
        <v>3</v>
      </c>
      <c r="V17" s="29">
        <v>2</v>
      </c>
      <c r="W17" s="29">
        <v>2</v>
      </c>
      <c r="X17" s="29">
        <v>4</v>
      </c>
      <c r="Y17" s="29">
        <v>4</v>
      </c>
      <c r="Z17" s="29">
        <v>2</v>
      </c>
      <c r="AA17" s="29">
        <v>3</v>
      </c>
      <c r="AB17" s="29">
        <v>2</v>
      </c>
      <c r="AC17" s="29">
        <v>5</v>
      </c>
      <c r="AD17" s="29">
        <v>5</v>
      </c>
      <c r="AE17" s="29">
        <v>4</v>
      </c>
      <c r="AF17" s="29">
        <v>4</v>
      </c>
      <c r="AG17" s="29">
        <v>1</v>
      </c>
      <c r="AH17" s="29">
        <v>3</v>
      </c>
      <c r="AI17" s="29">
        <v>2</v>
      </c>
      <c r="AJ17" s="29">
        <v>2</v>
      </c>
      <c r="AK17" s="29">
        <v>2</v>
      </c>
      <c r="AL17" s="29">
        <v>4</v>
      </c>
      <c r="AM17" s="29">
        <v>2</v>
      </c>
      <c r="AN17" s="29">
        <v>4</v>
      </c>
      <c r="AO17" s="29">
        <v>5</v>
      </c>
      <c r="AP17" s="29">
        <v>1</v>
      </c>
      <c r="AQ17" s="29">
        <v>3</v>
      </c>
      <c r="AR17" s="29">
        <v>5</v>
      </c>
      <c r="AS17" s="29">
        <v>4</v>
      </c>
      <c r="AT17" s="29">
        <v>2</v>
      </c>
      <c r="AU17" s="29">
        <v>4</v>
      </c>
      <c r="AV17" s="29">
        <v>4</v>
      </c>
      <c r="AW17" s="29">
        <v>1</v>
      </c>
      <c r="AX17" s="29">
        <v>3</v>
      </c>
      <c r="AY17" s="29">
        <v>3</v>
      </c>
      <c r="AZ17" s="29">
        <v>4</v>
      </c>
      <c r="BA17" s="29">
        <v>4</v>
      </c>
      <c r="BB17" s="29">
        <v>3</v>
      </c>
      <c r="BC17" s="29">
        <v>4</v>
      </c>
      <c r="BD17" s="29">
        <v>3</v>
      </c>
      <c r="BE17" s="29">
        <v>2</v>
      </c>
      <c r="BF17" s="29">
        <v>4</v>
      </c>
      <c r="BG17" s="29">
        <v>4</v>
      </c>
      <c r="BH17" s="29">
        <v>2</v>
      </c>
      <c r="BI17" s="29">
        <v>2</v>
      </c>
      <c r="BJ17" s="29">
        <v>4</v>
      </c>
      <c r="BK17" s="29">
        <v>5</v>
      </c>
      <c r="BL17" s="29">
        <v>3</v>
      </c>
      <c r="BM17" s="29">
        <v>5</v>
      </c>
      <c r="BN17" s="29">
        <v>1</v>
      </c>
      <c r="BO17" s="29">
        <v>4</v>
      </c>
      <c r="BP17" s="29">
        <v>1</v>
      </c>
      <c r="BQ17" s="29">
        <v>2</v>
      </c>
      <c r="BR17" s="29">
        <v>3</v>
      </c>
      <c r="BS17" s="29">
        <v>1</v>
      </c>
      <c r="BT17" s="29">
        <v>1</v>
      </c>
      <c r="BU17" s="29">
        <v>3</v>
      </c>
      <c r="BV17" s="29">
        <v>5</v>
      </c>
      <c r="BW17" s="29">
        <v>5</v>
      </c>
      <c r="BX17" s="29">
        <v>2</v>
      </c>
      <c r="BY17" s="29">
        <v>1</v>
      </c>
      <c r="BZ17" s="29">
        <v>2</v>
      </c>
      <c r="CA17" s="29">
        <v>4</v>
      </c>
      <c r="CB17" s="29">
        <v>4</v>
      </c>
      <c r="CC17" s="29">
        <v>2</v>
      </c>
      <c r="CD17" s="29">
        <v>4</v>
      </c>
      <c r="CE17" s="29">
        <v>2</v>
      </c>
      <c r="CF17" s="29">
        <v>3</v>
      </c>
      <c r="CG17" s="29">
        <v>5</v>
      </c>
      <c r="CH17" s="29">
        <v>4</v>
      </c>
      <c r="CI17" s="29">
        <v>2</v>
      </c>
      <c r="CJ17" s="29">
        <v>5</v>
      </c>
      <c r="CK17" s="29">
        <v>2</v>
      </c>
      <c r="CL17" s="29">
        <v>3</v>
      </c>
      <c r="CM17" s="29">
        <v>3</v>
      </c>
      <c r="CN17" s="29">
        <v>2</v>
      </c>
      <c r="CO17" s="29">
        <v>4</v>
      </c>
      <c r="CP17" s="29">
        <v>1</v>
      </c>
      <c r="CQ17" s="29">
        <v>4</v>
      </c>
      <c r="CR17" s="29">
        <v>4</v>
      </c>
      <c r="CS17" s="29">
        <v>3</v>
      </c>
      <c r="CT17" s="29">
        <v>2</v>
      </c>
      <c r="CU17" s="29">
        <v>3</v>
      </c>
      <c r="CV17" s="29">
        <v>5</v>
      </c>
      <c r="CW17" s="29">
        <v>1</v>
      </c>
      <c r="CX17" s="29">
        <v>4</v>
      </c>
      <c r="CY17" s="29">
        <v>4</v>
      </c>
      <c r="CZ17" s="29">
        <v>3</v>
      </c>
      <c r="DA17" s="29">
        <v>3</v>
      </c>
      <c r="DB17" s="29">
        <v>1</v>
      </c>
      <c r="DC17" s="29">
        <v>4</v>
      </c>
      <c r="DD17" s="29">
        <v>1</v>
      </c>
      <c r="DE17" s="29">
        <v>1</v>
      </c>
      <c r="DF17" s="29">
        <v>1</v>
      </c>
      <c r="DG17" s="29">
        <v>3</v>
      </c>
    </row>
    <row r="18" spans="1:111">
      <c r="A18" s="15" t="s">
        <v>122</v>
      </c>
      <c r="B18" s="29">
        <v>5</v>
      </c>
      <c r="C18" s="29">
        <v>5</v>
      </c>
      <c r="D18" s="29">
        <v>1</v>
      </c>
      <c r="E18" s="29">
        <v>5</v>
      </c>
      <c r="F18" s="29">
        <v>2</v>
      </c>
      <c r="G18" s="29">
        <v>5</v>
      </c>
      <c r="H18" s="29">
        <v>3</v>
      </c>
      <c r="I18" s="29">
        <v>3</v>
      </c>
      <c r="J18" s="29">
        <v>5</v>
      </c>
      <c r="K18" s="29">
        <v>5</v>
      </c>
      <c r="L18" s="29">
        <v>5</v>
      </c>
      <c r="M18" s="29">
        <v>5</v>
      </c>
      <c r="N18" s="29">
        <v>2</v>
      </c>
      <c r="O18" s="29">
        <v>4</v>
      </c>
      <c r="P18" s="29">
        <v>5</v>
      </c>
      <c r="Q18" s="29">
        <v>5</v>
      </c>
      <c r="R18" s="29">
        <v>4</v>
      </c>
      <c r="S18" s="29">
        <v>5</v>
      </c>
      <c r="T18" s="29">
        <v>5</v>
      </c>
      <c r="U18" s="29">
        <v>4</v>
      </c>
      <c r="V18" s="29">
        <v>3</v>
      </c>
      <c r="W18" s="29">
        <v>3</v>
      </c>
      <c r="X18" s="29">
        <v>5</v>
      </c>
      <c r="Y18" s="29">
        <v>5</v>
      </c>
      <c r="Z18" s="29">
        <v>4</v>
      </c>
      <c r="AA18" s="29">
        <v>5</v>
      </c>
      <c r="AB18" s="29">
        <v>1</v>
      </c>
      <c r="AC18" s="29">
        <v>2</v>
      </c>
      <c r="AD18" s="29">
        <v>4</v>
      </c>
      <c r="AE18" s="29">
        <v>5</v>
      </c>
      <c r="AF18" s="29">
        <v>5</v>
      </c>
      <c r="AG18" s="29">
        <v>4</v>
      </c>
      <c r="AH18" s="29">
        <v>5</v>
      </c>
      <c r="AI18" s="29">
        <v>4</v>
      </c>
      <c r="AJ18" s="29">
        <v>4</v>
      </c>
      <c r="AK18" s="29">
        <v>4</v>
      </c>
      <c r="AL18" s="29">
        <v>5</v>
      </c>
      <c r="AM18" s="29">
        <v>4</v>
      </c>
      <c r="AN18" s="29">
        <v>5</v>
      </c>
      <c r="AO18" s="29">
        <v>4</v>
      </c>
      <c r="AP18" s="29">
        <v>3</v>
      </c>
      <c r="AQ18" s="29">
        <v>5</v>
      </c>
      <c r="AR18" s="29">
        <v>2</v>
      </c>
      <c r="AS18" s="29">
        <v>5</v>
      </c>
      <c r="AT18" s="29">
        <v>5</v>
      </c>
      <c r="AU18" s="29">
        <v>5</v>
      </c>
      <c r="AV18" s="29">
        <v>5</v>
      </c>
      <c r="AW18" s="29">
        <v>5</v>
      </c>
      <c r="AX18" s="29">
        <v>5</v>
      </c>
      <c r="AY18" s="29">
        <v>4</v>
      </c>
      <c r="AZ18" s="29">
        <v>5</v>
      </c>
      <c r="BA18" s="29">
        <v>5</v>
      </c>
      <c r="BB18" s="29">
        <v>5</v>
      </c>
      <c r="BC18" s="29">
        <v>5</v>
      </c>
      <c r="BD18" s="29">
        <v>5</v>
      </c>
      <c r="BE18" s="29">
        <v>3</v>
      </c>
      <c r="BF18" s="29">
        <v>5</v>
      </c>
      <c r="BG18" s="29">
        <v>5</v>
      </c>
      <c r="BH18" s="29">
        <v>3</v>
      </c>
      <c r="BI18" s="29">
        <v>4</v>
      </c>
      <c r="BJ18" s="29">
        <v>3</v>
      </c>
      <c r="BK18" s="29">
        <v>4</v>
      </c>
      <c r="BL18" s="29">
        <v>5</v>
      </c>
      <c r="BM18" s="29">
        <v>4</v>
      </c>
      <c r="BN18" s="29">
        <v>5</v>
      </c>
      <c r="BO18" s="29">
        <v>5</v>
      </c>
      <c r="BP18" s="29">
        <v>5</v>
      </c>
      <c r="BQ18" s="29">
        <v>3</v>
      </c>
      <c r="BR18" s="29">
        <v>5</v>
      </c>
      <c r="BS18" s="29">
        <v>5</v>
      </c>
      <c r="BT18" s="29">
        <v>4</v>
      </c>
      <c r="BU18" s="29">
        <v>5</v>
      </c>
      <c r="BV18" s="29">
        <v>4</v>
      </c>
      <c r="BW18" s="29">
        <v>4</v>
      </c>
      <c r="BX18" s="29">
        <v>5</v>
      </c>
      <c r="BY18" s="29">
        <v>2</v>
      </c>
      <c r="BZ18" s="29">
        <v>1</v>
      </c>
      <c r="CA18" s="29">
        <v>5</v>
      </c>
      <c r="CB18" s="29">
        <v>5</v>
      </c>
      <c r="CC18" s="29">
        <v>3</v>
      </c>
      <c r="CD18" s="29">
        <v>5</v>
      </c>
      <c r="CE18" s="29">
        <v>5</v>
      </c>
      <c r="CF18" s="29">
        <v>5</v>
      </c>
      <c r="CG18" s="29">
        <v>4</v>
      </c>
      <c r="CH18" s="29">
        <v>1</v>
      </c>
      <c r="CI18" s="29">
        <v>4</v>
      </c>
      <c r="CJ18" s="29">
        <v>4</v>
      </c>
      <c r="CK18" s="29">
        <v>1</v>
      </c>
      <c r="CL18" s="29">
        <v>5</v>
      </c>
      <c r="CM18" s="29">
        <v>4</v>
      </c>
      <c r="CN18" s="29">
        <v>1</v>
      </c>
      <c r="CO18" s="29">
        <v>5</v>
      </c>
      <c r="CP18" s="29">
        <v>5</v>
      </c>
      <c r="CQ18" s="29">
        <v>5</v>
      </c>
      <c r="CR18" s="29">
        <v>3</v>
      </c>
      <c r="CS18" s="29">
        <v>2</v>
      </c>
      <c r="CT18" s="29">
        <v>1</v>
      </c>
      <c r="CU18" s="29">
        <v>4</v>
      </c>
      <c r="CV18" s="29">
        <v>4</v>
      </c>
      <c r="CW18" s="29">
        <v>3</v>
      </c>
      <c r="CX18" s="29">
        <v>5</v>
      </c>
      <c r="CY18" s="29">
        <v>3</v>
      </c>
      <c r="CZ18" s="29">
        <v>1</v>
      </c>
      <c r="DA18" s="29">
        <v>1</v>
      </c>
      <c r="DB18" s="29">
        <v>2</v>
      </c>
      <c r="DC18" s="29">
        <v>5</v>
      </c>
      <c r="DD18" s="29">
        <v>2</v>
      </c>
      <c r="DE18" s="29">
        <v>4</v>
      </c>
      <c r="DF18" s="29">
        <v>3</v>
      </c>
      <c r="DG18" s="29">
        <v>4</v>
      </c>
    </row>
    <row r="21" spans="1:111">
      <c r="A21" s="30" t="s">
        <v>139</v>
      </c>
      <c r="B21" s="31" t="s">
        <v>140</v>
      </c>
      <c r="C21" s="31" t="s">
        <v>141</v>
      </c>
    </row>
    <row r="22" spans="1:111">
      <c r="A22" s="15" t="s">
        <v>118</v>
      </c>
      <c r="B22" s="26">
        <f>AVERAGE(B14:DG14)</f>
        <v>2.4272727272727272</v>
      </c>
      <c r="C22" s="27">
        <f>RANK(B22,B22:B26,1)</f>
        <v>2</v>
      </c>
    </row>
    <row r="23" spans="1:111">
      <c r="A23" s="15" t="s">
        <v>119</v>
      </c>
      <c r="B23" s="26">
        <f t="shared" ref="B23:B26" si="1">AVERAGE(B15:DG15)</f>
        <v>2.3727272727272726</v>
      </c>
      <c r="C23" s="27">
        <f>RANK(B23,B22:B26,1)</f>
        <v>1</v>
      </c>
    </row>
    <row r="24" spans="1:111">
      <c r="A24" s="15" t="s">
        <v>120</v>
      </c>
      <c r="B24" s="26">
        <f t="shared" si="1"/>
        <v>3.3454545454545452</v>
      </c>
      <c r="C24" s="27">
        <f>RANK(B24,B22:B26,1)</f>
        <v>4</v>
      </c>
    </row>
    <row r="25" spans="1:111">
      <c r="A25" s="25" t="s">
        <v>121</v>
      </c>
      <c r="B25" s="26">
        <f t="shared" si="1"/>
        <v>2.8909090909090911</v>
      </c>
      <c r="C25" s="27">
        <f>RANK(B25,B22:B26,1)</f>
        <v>3</v>
      </c>
    </row>
    <row r="26" spans="1:111">
      <c r="A26" s="15" t="s">
        <v>122</v>
      </c>
      <c r="B26" s="26">
        <f t="shared" si="1"/>
        <v>3.9636363636363638</v>
      </c>
      <c r="C26" s="27">
        <f>RANK(B26,B22:B26,1)</f>
        <v>5</v>
      </c>
    </row>
    <row r="28" spans="1:111">
      <c r="E28">
        <f>E31*0.0985</f>
        <v>30593.706000000002</v>
      </c>
    </row>
    <row r="29" spans="1:111">
      <c r="E29">
        <f>273627*0.0985</f>
        <v>26952.2595</v>
      </c>
    </row>
    <row r="31" spans="1:111">
      <c r="E31">
        <f>25883*12</f>
        <v>310596</v>
      </c>
    </row>
  </sheetData>
  <mergeCells count="1">
    <mergeCell ref="A1:J1"/>
  </mergeCells>
  <dataValidations count="1">
    <dataValidation type="list" allowBlank="1" showInputMessage="1" showErrorMessage="1" sqref="B14:BJ18">
      <formula1>"1,2,3,4,5"</formula1>
    </dataValidation>
  </dataValidation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selection activeCell="A11" sqref="A11"/>
    </sheetView>
  </sheetViews>
  <sheetFormatPr defaultRowHeight="15"/>
  <cols>
    <col min="1" max="1" width="38.42578125" bestFit="1" customWidth="1"/>
    <col min="6" max="6" width="10.28515625" bestFit="1" customWidth="1"/>
  </cols>
  <sheetData>
    <row r="1" spans="1:11">
      <c r="A1" s="55" t="s">
        <v>123</v>
      </c>
      <c r="B1" s="55"/>
      <c r="C1" s="55"/>
      <c r="D1" s="55"/>
      <c r="E1" s="55"/>
      <c r="F1" s="55"/>
      <c r="G1" s="55"/>
      <c r="H1" s="55"/>
      <c r="I1" s="55"/>
      <c r="J1" s="55"/>
      <c r="K1" s="55"/>
    </row>
    <row r="2" spans="1:11">
      <c r="D2" s="2" t="s">
        <v>0</v>
      </c>
      <c r="E2" s="2" t="s">
        <v>1</v>
      </c>
      <c r="F2" s="2" t="s">
        <v>2</v>
      </c>
      <c r="G2" s="2" t="s">
        <v>3</v>
      </c>
    </row>
    <row r="3" spans="1:11">
      <c r="A3" s="15" t="s">
        <v>48</v>
      </c>
      <c r="B3">
        <f>SUM(D3:G3)</f>
        <v>33</v>
      </c>
      <c r="D3">
        <v>11</v>
      </c>
      <c r="E3">
        <v>9</v>
      </c>
      <c r="F3">
        <v>8</v>
      </c>
      <c r="G3">
        <v>5</v>
      </c>
    </row>
    <row r="4" spans="1:11">
      <c r="A4" s="15" t="s">
        <v>49</v>
      </c>
      <c r="B4">
        <f t="shared" ref="B4" si="0">SUM(D4:G4)</f>
        <v>80</v>
      </c>
      <c r="D4">
        <v>9</v>
      </c>
      <c r="E4">
        <v>12</v>
      </c>
      <c r="F4">
        <v>41</v>
      </c>
      <c r="G4">
        <v>18</v>
      </c>
    </row>
    <row r="8" spans="1:11">
      <c r="A8" t="s">
        <v>124</v>
      </c>
    </row>
    <row r="9" spans="1:11">
      <c r="A9" s="15" t="s">
        <v>125</v>
      </c>
      <c r="B9">
        <f>+SUM(D9:G9)</f>
        <v>2</v>
      </c>
      <c r="C9" s="53"/>
      <c r="D9" s="15">
        <v>2</v>
      </c>
      <c r="E9" s="15"/>
      <c r="F9" s="15"/>
      <c r="G9" s="15"/>
    </row>
    <row r="10" spans="1:11">
      <c r="A10" s="15" t="s">
        <v>126</v>
      </c>
      <c r="B10">
        <f t="shared" ref="B10:B18" si="1">+SUM(D10:G10)</f>
        <v>10</v>
      </c>
      <c r="C10" s="53"/>
      <c r="D10" s="15">
        <v>5</v>
      </c>
      <c r="E10" s="15"/>
      <c r="F10" s="15">
        <v>5</v>
      </c>
      <c r="G10" s="15"/>
    </row>
    <row r="11" spans="1:11">
      <c r="A11" s="15" t="s">
        <v>118</v>
      </c>
      <c r="B11">
        <f t="shared" si="1"/>
        <v>4</v>
      </c>
      <c r="C11" s="53"/>
      <c r="D11" s="15">
        <v>2</v>
      </c>
      <c r="E11" s="15"/>
      <c r="F11" s="15"/>
      <c r="G11" s="15">
        <v>2</v>
      </c>
    </row>
    <row r="12" spans="1:11">
      <c r="A12" s="15" t="s">
        <v>127</v>
      </c>
      <c r="B12">
        <f t="shared" si="1"/>
        <v>1</v>
      </c>
      <c r="C12" s="53"/>
      <c r="D12" s="15">
        <v>1</v>
      </c>
      <c r="E12" s="15"/>
      <c r="F12" s="15"/>
      <c r="G12" s="15"/>
    </row>
    <row r="13" spans="1:11">
      <c r="A13" s="25" t="s">
        <v>128</v>
      </c>
      <c r="B13">
        <f t="shared" si="1"/>
        <v>4</v>
      </c>
      <c r="C13" s="53"/>
      <c r="D13" s="15">
        <v>1</v>
      </c>
      <c r="E13" s="15"/>
      <c r="F13" s="15">
        <v>3</v>
      </c>
      <c r="G13" s="15"/>
    </row>
    <row r="14" spans="1:11">
      <c r="A14" s="25" t="s">
        <v>129</v>
      </c>
      <c r="B14">
        <f t="shared" si="1"/>
        <v>2</v>
      </c>
      <c r="C14" s="53"/>
      <c r="D14" s="15"/>
      <c r="E14" s="15">
        <v>1</v>
      </c>
      <c r="F14" s="15"/>
      <c r="G14" s="15">
        <v>1</v>
      </c>
    </row>
    <row r="15" spans="1:11">
      <c r="A15" s="25" t="s">
        <v>130</v>
      </c>
      <c r="B15">
        <f t="shared" si="1"/>
        <v>3</v>
      </c>
      <c r="C15" s="53"/>
      <c r="D15" s="15"/>
      <c r="E15" s="15">
        <v>3</v>
      </c>
      <c r="F15" s="15"/>
      <c r="G15" s="15"/>
    </row>
    <row r="16" spans="1:11">
      <c r="A16" s="25" t="s">
        <v>131</v>
      </c>
      <c r="B16">
        <f t="shared" si="1"/>
        <v>3</v>
      </c>
      <c r="C16" s="53"/>
      <c r="D16" s="15"/>
      <c r="E16" s="15">
        <v>3</v>
      </c>
      <c r="F16" s="15"/>
      <c r="G16" s="15"/>
    </row>
    <row r="17" spans="1:7">
      <c r="A17" s="25" t="s">
        <v>132</v>
      </c>
      <c r="B17">
        <f t="shared" si="1"/>
        <v>3</v>
      </c>
      <c r="C17" s="53"/>
      <c r="D17" s="15"/>
      <c r="E17" s="15">
        <v>2</v>
      </c>
      <c r="F17" s="15"/>
      <c r="G17" s="15">
        <v>1</v>
      </c>
    </row>
    <row r="18" spans="1:7">
      <c r="A18" s="25" t="s">
        <v>12</v>
      </c>
      <c r="B18">
        <f t="shared" si="1"/>
        <v>2</v>
      </c>
      <c r="C18" s="53"/>
      <c r="D18" s="15"/>
      <c r="E18" s="15"/>
      <c r="F18" s="15">
        <v>1</v>
      </c>
      <c r="G18" s="15">
        <v>1</v>
      </c>
    </row>
  </sheetData>
  <mergeCells count="1">
    <mergeCell ref="A1:K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
  <sheetViews>
    <sheetView workbookViewId="0">
      <selection activeCell="I7" sqref="I7"/>
    </sheetView>
  </sheetViews>
  <sheetFormatPr defaultRowHeight="15"/>
  <cols>
    <col min="1" max="1" width="18.140625" customWidth="1"/>
    <col min="6" max="6" width="10.7109375" bestFit="1" customWidth="1"/>
  </cols>
  <sheetData>
    <row r="1" spans="1:11">
      <c r="A1" s="54" t="s">
        <v>61</v>
      </c>
      <c r="B1" s="54"/>
      <c r="C1" s="54"/>
      <c r="D1" s="54"/>
      <c r="E1" s="54"/>
      <c r="F1" s="54"/>
      <c r="G1" s="54"/>
      <c r="H1" s="54"/>
      <c r="I1" s="54"/>
      <c r="J1" s="54"/>
      <c r="K1" s="54"/>
    </row>
    <row r="2" spans="1:11">
      <c r="D2" s="2" t="s">
        <v>0</v>
      </c>
      <c r="E2" s="2" t="s">
        <v>1</v>
      </c>
      <c r="F2" s="2" t="s">
        <v>2</v>
      </c>
      <c r="G2" s="2" t="s">
        <v>3</v>
      </c>
    </row>
    <row r="3" spans="1:11">
      <c r="A3" s="15" t="s">
        <v>48</v>
      </c>
      <c r="B3">
        <f>SUM(D3:F3)</f>
        <v>36</v>
      </c>
      <c r="D3">
        <f>[1]Q2!$B$4</f>
        <v>6</v>
      </c>
      <c r="E3">
        <f>[2]Q2!$B$4</f>
        <v>8</v>
      </c>
      <c r="F3">
        <f>[3]Q2!$B$4</f>
        <v>22</v>
      </c>
    </row>
    <row r="4" spans="1:11">
      <c r="A4" s="15" t="s">
        <v>49</v>
      </c>
      <c r="B4">
        <f>SUM(D4:F4)</f>
        <v>66</v>
      </c>
      <c r="D4">
        <f>[1]Q2!$B$5</f>
        <v>14</v>
      </c>
      <c r="E4">
        <f>[2]Q2!$B$5</f>
        <v>13</v>
      </c>
      <c r="F4">
        <f>[3]Q2!$B$5</f>
        <v>39</v>
      </c>
    </row>
  </sheetData>
  <mergeCells count="1">
    <mergeCell ref="A1:K1"/>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
  <sheetViews>
    <sheetView workbookViewId="0">
      <selection sqref="A1:K1"/>
    </sheetView>
  </sheetViews>
  <sheetFormatPr defaultRowHeight="15"/>
  <cols>
    <col min="6" max="6" width="10.28515625" bestFit="1" customWidth="1"/>
  </cols>
  <sheetData>
    <row r="1" spans="1:11">
      <c r="A1" s="54" t="s">
        <v>63</v>
      </c>
      <c r="B1" s="54"/>
      <c r="C1" s="54"/>
      <c r="D1" s="54"/>
      <c r="E1" s="54"/>
      <c r="F1" s="54"/>
      <c r="G1" s="54"/>
      <c r="H1" s="54"/>
      <c r="I1" s="54"/>
      <c r="J1" s="54"/>
      <c r="K1" s="54"/>
    </row>
    <row r="2" spans="1:11">
      <c r="D2" s="2" t="s">
        <v>0</v>
      </c>
      <c r="E2" s="2" t="s">
        <v>1</v>
      </c>
      <c r="F2" s="2" t="s">
        <v>2</v>
      </c>
      <c r="G2" s="2" t="s">
        <v>3</v>
      </c>
    </row>
  </sheetData>
  <mergeCells count="1">
    <mergeCell ref="A1:K1"/>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
  <sheetViews>
    <sheetView workbookViewId="0">
      <selection activeCell="H6" sqref="H6"/>
    </sheetView>
  </sheetViews>
  <sheetFormatPr defaultRowHeight="15"/>
  <cols>
    <col min="1" max="1" width="17.85546875" customWidth="1"/>
  </cols>
  <sheetData>
    <row r="1" spans="1:11">
      <c r="A1" s="54" t="s">
        <v>64</v>
      </c>
      <c r="B1" s="54"/>
      <c r="C1" s="54"/>
      <c r="D1" s="54"/>
      <c r="E1" s="54"/>
      <c r="F1" s="54"/>
      <c r="G1" s="54"/>
      <c r="H1" s="54"/>
      <c r="I1" s="54"/>
      <c r="J1" s="54"/>
      <c r="K1" s="54"/>
    </row>
    <row r="2" spans="1:11">
      <c r="D2" s="2" t="s">
        <v>0</v>
      </c>
      <c r="E2" s="2" t="s">
        <v>1</v>
      </c>
      <c r="F2" s="2" t="s">
        <v>2</v>
      </c>
      <c r="G2" s="2" t="s">
        <v>3</v>
      </c>
    </row>
    <row r="3" spans="1:11">
      <c r="A3" s="15" t="s">
        <v>48</v>
      </c>
      <c r="B3">
        <f>SUM(E3:G3)</f>
        <v>74</v>
      </c>
      <c r="D3">
        <f>[1]Q4!$B$4</f>
        <v>15</v>
      </c>
      <c r="E3">
        <f>[2]Q4!$B$4</f>
        <v>21</v>
      </c>
      <c r="F3">
        <f>[3]Q4!$B$4</f>
        <v>53</v>
      </c>
    </row>
    <row r="4" spans="1:11">
      <c r="A4" s="15" t="s">
        <v>65</v>
      </c>
      <c r="B4">
        <f t="shared" ref="B4:B5" si="0">SUM(E4:G4)</f>
        <v>0</v>
      </c>
      <c r="D4">
        <f>[1]Q4!$B$5</f>
        <v>3</v>
      </c>
      <c r="E4">
        <v>0</v>
      </c>
      <c r="F4">
        <v>0</v>
      </c>
    </row>
    <row r="5" spans="1:11">
      <c r="A5" s="15" t="s">
        <v>49</v>
      </c>
      <c r="B5">
        <f t="shared" si="0"/>
        <v>10</v>
      </c>
      <c r="D5">
        <f>[1]Q4!$B$6</f>
        <v>2</v>
      </c>
      <c r="E5">
        <f>[2]Q4!$B$5</f>
        <v>0</v>
      </c>
      <c r="F5">
        <f>[3]Q4!$B$5</f>
        <v>10</v>
      </c>
    </row>
  </sheetData>
  <mergeCells count="1">
    <mergeCell ref="A1:K1"/>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
  <sheetViews>
    <sheetView workbookViewId="0">
      <selection sqref="A1:K1"/>
    </sheetView>
  </sheetViews>
  <sheetFormatPr defaultRowHeight="15"/>
  <cols>
    <col min="1" max="1" width="35.140625" customWidth="1"/>
  </cols>
  <sheetData>
    <row r="1" spans="1:11">
      <c r="A1" s="55" t="s">
        <v>66</v>
      </c>
      <c r="B1" s="55"/>
      <c r="C1" s="55"/>
      <c r="D1" s="55"/>
      <c r="E1" s="55"/>
      <c r="F1" s="55"/>
      <c r="G1" s="55"/>
      <c r="H1" s="55"/>
      <c r="I1" s="55"/>
      <c r="J1" s="55"/>
      <c r="K1" s="55"/>
    </row>
    <row r="2" spans="1:11">
      <c r="D2" s="2" t="s">
        <v>0</v>
      </c>
      <c r="E2" s="2" t="s">
        <v>1</v>
      </c>
      <c r="F2" s="2" t="s">
        <v>2</v>
      </c>
      <c r="G2" s="2" t="s">
        <v>3</v>
      </c>
    </row>
    <row r="3" spans="1:11">
      <c r="A3" s="15" t="s">
        <v>48</v>
      </c>
      <c r="B3">
        <f>SUM(D3:G3)</f>
        <v>19</v>
      </c>
      <c r="D3">
        <f>[1]Q5!$B$4</f>
        <v>2</v>
      </c>
      <c r="E3">
        <f>[2]Q5!$B$4</f>
        <v>2</v>
      </c>
      <c r="F3">
        <f>[3]Q5!$B$4</f>
        <v>11</v>
      </c>
      <c r="G3">
        <f>[4]Q3!$B$3</f>
        <v>4</v>
      </c>
    </row>
    <row r="4" spans="1:11">
      <c r="A4" s="15" t="s">
        <v>49</v>
      </c>
      <c r="B4">
        <f t="shared" ref="B4:B12" si="0">SUM(D4:G4)</f>
        <v>106</v>
      </c>
      <c r="D4">
        <f>[1]Q5!$B$5</f>
        <v>18</v>
      </c>
      <c r="E4">
        <f>[2]Q5!$B$5</f>
        <v>19</v>
      </c>
      <c r="F4">
        <f>[3]Q5!$B$5</f>
        <v>51</v>
      </c>
      <c r="G4">
        <f>[4]Q3!$B$4</f>
        <v>18</v>
      </c>
    </row>
    <row r="6" spans="1:11">
      <c r="A6" s="16" t="s">
        <v>67</v>
      </c>
    </row>
    <row r="7" spans="1:11">
      <c r="A7" s="15" t="s">
        <v>48</v>
      </c>
      <c r="B7">
        <f t="shared" si="0"/>
        <v>2</v>
      </c>
      <c r="D7">
        <f>[1]Q5!$B$8</f>
        <v>0</v>
      </c>
      <c r="E7">
        <f>[2]Q5!$B$14</f>
        <v>1</v>
      </c>
      <c r="F7">
        <f>[3]Q5!$B$9</f>
        <v>1</v>
      </c>
    </row>
    <row r="8" spans="1:11">
      <c r="A8" s="15" t="s">
        <v>49</v>
      </c>
      <c r="B8">
        <f t="shared" si="0"/>
        <v>32</v>
      </c>
      <c r="D8">
        <f>[1]Q5!$B$9</f>
        <v>20</v>
      </c>
      <c r="E8">
        <f>[2]Q5!$B$15</f>
        <v>1</v>
      </c>
      <c r="F8">
        <f>[3]Q5!$B$10</f>
        <v>11</v>
      </c>
    </row>
    <row r="10" spans="1:11">
      <c r="A10" s="16" t="s">
        <v>68</v>
      </c>
      <c r="C10" s="16"/>
      <c r="D10" s="16"/>
      <c r="E10" s="16"/>
      <c r="F10" s="16"/>
    </row>
    <row r="11" spans="1:11">
      <c r="A11" s="15" t="s">
        <v>48</v>
      </c>
      <c r="B11">
        <f t="shared" si="0"/>
        <v>1</v>
      </c>
      <c r="E11">
        <v>0</v>
      </c>
      <c r="F11">
        <f>[3]Q5!$B$13</f>
        <v>1</v>
      </c>
    </row>
    <row r="12" spans="1:11">
      <c r="A12" s="15" t="s">
        <v>49</v>
      </c>
      <c r="B12">
        <f t="shared" si="0"/>
        <v>13</v>
      </c>
      <c r="E12">
        <v>2</v>
      </c>
      <c r="F12">
        <f>[3]Q5!$B$14</f>
        <v>11</v>
      </c>
    </row>
  </sheetData>
  <mergeCells count="1">
    <mergeCell ref="A1:K1"/>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workbookViewId="0">
      <selection activeCell="M13" sqref="M13"/>
    </sheetView>
  </sheetViews>
  <sheetFormatPr defaultRowHeight="15"/>
  <cols>
    <col min="1" max="1" width="28" customWidth="1"/>
    <col min="6" max="6" width="10.28515625" bestFit="1" customWidth="1"/>
  </cols>
  <sheetData>
    <row r="1" spans="1:11">
      <c r="A1" s="54" t="s">
        <v>69</v>
      </c>
      <c r="B1" s="54"/>
      <c r="C1" s="54"/>
      <c r="D1" s="54"/>
      <c r="E1" s="54"/>
      <c r="F1" s="54"/>
      <c r="G1" s="54"/>
      <c r="H1" s="54"/>
      <c r="I1" s="54"/>
      <c r="J1" s="54"/>
      <c r="K1" s="54"/>
    </row>
    <row r="2" spans="1:11">
      <c r="D2" s="2" t="s">
        <v>0</v>
      </c>
      <c r="E2" s="2" t="s">
        <v>1</v>
      </c>
      <c r="F2" s="2" t="s">
        <v>2</v>
      </c>
      <c r="G2" s="2" t="s">
        <v>3</v>
      </c>
    </row>
    <row r="3" spans="1:11">
      <c r="A3" s="15" t="s">
        <v>48</v>
      </c>
      <c r="B3">
        <f>+SUM(D3:G3)</f>
        <v>27</v>
      </c>
      <c r="D3">
        <f>[1]Q6!$B$4</f>
        <v>0</v>
      </c>
      <c r="E3">
        <f>[2]Q6!$B$4</f>
        <v>1</v>
      </c>
      <c r="F3">
        <f>[3]Q6!$B$4</f>
        <v>19</v>
      </c>
      <c r="G3">
        <f>[4]Q4!$B$3</f>
        <v>7</v>
      </c>
    </row>
    <row r="4" spans="1:11">
      <c r="A4" s="15" t="s">
        <v>49</v>
      </c>
      <c r="B4">
        <f t="shared" ref="B4:B5" si="0">+SUM(D4:G4)</f>
        <v>95</v>
      </c>
      <c r="D4">
        <f>[1]Q6!$B$5</f>
        <v>20</v>
      </c>
      <c r="E4">
        <f>[2]Q6!$B$5</f>
        <v>20</v>
      </c>
      <c r="F4">
        <f>[3]Q6!$B$5</f>
        <v>40</v>
      </c>
      <c r="G4">
        <f>[4]Q4!$B$4</f>
        <v>15</v>
      </c>
    </row>
    <row r="5" spans="1:11">
      <c r="A5" s="15" t="s">
        <v>62</v>
      </c>
      <c r="B5">
        <f t="shared" si="0"/>
        <v>1</v>
      </c>
      <c r="E5">
        <f>[2]Q6!$B$6</f>
        <v>0</v>
      </c>
      <c r="F5">
        <v>0</v>
      </c>
      <c r="G5">
        <f>[4]Q4!$B$5</f>
        <v>1</v>
      </c>
    </row>
    <row r="6" spans="1:11">
      <c r="A6" s="18" t="s">
        <v>70</v>
      </c>
    </row>
    <row r="7" spans="1:11">
      <c r="A7" s="16" t="s">
        <v>71</v>
      </c>
    </row>
    <row r="8" spans="1:11">
      <c r="A8" s="15" t="s">
        <v>48</v>
      </c>
      <c r="B8">
        <f>+SUM(D8:G8)</f>
        <v>30</v>
      </c>
      <c r="D8">
        <f>[1]Q6!$B$13</f>
        <v>2</v>
      </c>
      <c r="E8">
        <f>[2]Q6!$B$9</f>
        <v>6</v>
      </c>
      <c r="F8">
        <f>[3]Q6!$B$10</f>
        <v>14</v>
      </c>
      <c r="G8">
        <f>[4]Q4!$B$14</f>
        <v>8</v>
      </c>
    </row>
    <row r="9" spans="1:11">
      <c r="A9" s="15" t="s">
        <v>49</v>
      </c>
      <c r="B9">
        <f t="shared" ref="B9:B10" si="1">+SUM(D9:G9)</f>
        <v>54</v>
      </c>
      <c r="D9">
        <f>[1]Q6!$B$14</f>
        <v>10</v>
      </c>
      <c r="E9">
        <f>[2]Q6!$B$10</f>
        <v>14</v>
      </c>
      <c r="F9">
        <f>[3]Q6!$B$11</f>
        <v>27</v>
      </c>
      <c r="G9">
        <f>[4]Q4!$B$15</f>
        <v>3</v>
      </c>
    </row>
    <row r="10" spans="1:11">
      <c r="A10" s="15" t="s">
        <v>72</v>
      </c>
      <c r="B10">
        <f t="shared" si="1"/>
        <v>8</v>
      </c>
      <c r="D10">
        <f>[1]Q6!$B$15</f>
        <v>8</v>
      </c>
      <c r="E10">
        <f>[2]Q6!$B$11</f>
        <v>0</v>
      </c>
    </row>
    <row r="12" spans="1:11">
      <c r="A12" s="19"/>
    </row>
    <row r="13" spans="1:11">
      <c r="A13" s="20"/>
    </row>
    <row r="14" spans="1:11">
      <c r="A14" s="20"/>
    </row>
    <row r="15" spans="1:11">
      <c r="A15" s="20"/>
    </row>
  </sheetData>
  <mergeCells count="1">
    <mergeCell ref="A1:K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workbookViewId="0">
      <selection activeCell="E9" sqref="E9"/>
    </sheetView>
  </sheetViews>
  <sheetFormatPr defaultRowHeight="15"/>
  <cols>
    <col min="6" max="6" width="10.28515625" bestFit="1" customWidth="1"/>
  </cols>
  <sheetData>
    <row r="1" spans="1:11" ht="33" customHeight="1">
      <c r="A1" s="55" t="s">
        <v>73</v>
      </c>
      <c r="B1" s="55"/>
      <c r="C1" s="55"/>
      <c r="D1" s="55"/>
      <c r="E1" s="55"/>
      <c r="F1" s="55"/>
      <c r="G1" s="55"/>
      <c r="H1" s="55"/>
      <c r="I1" s="55"/>
      <c r="J1" s="55"/>
      <c r="K1" s="55"/>
    </row>
    <row r="2" spans="1:11">
      <c r="D2" s="2" t="s">
        <v>0</v>
      </c>
      <c r="E2" s="2" t="s">
        <v>1</v>
      </c>
      <c r="F2" s="2" t="s">
        <v>2</v>
      </c>
      <c r="G2" s="2" t="s">
        <v>3</v>
      </c>
    </row>
    <row r="3" spans="1:11">
      <c r="A3" s="21" t="s">
        <v>74</v>
      </c>
    </row>
    <row r="4" spans="1:11">
      <c r="A4" s="15" t="s">
        <v>48</v>
      </c>
      <c r="B4">
        <f>+SUM(D4:G4)</f>
        <v>89</v>
      </c>
      <c r="D4">
        <f>[1]Q7!$B$5</f>
        <v>16</v>
      </c>
      <c r="E4">
        <f>[2]Q7!$B$4</f>
        <v>14</v>
      </c>
      <c r="F4">
        <f>[3]Q7!$B$4</f>
        <v>37</v>
      </c>
      <c r="G4">
        <f>[4]Q5!$B$3</f>
        <v>22</v>
      </c>
    </row>
    <row r="5" spans="1:11">
      <c r="A5" s="15" t="s">
        <v>49</v>
      </c>
      <c r="B5">
        <f t="shared" ref="B5:B6" si="0">+SUM(D5:G5)</f>
        <v>35</v>
      </c>
      <c r="D5">
        <f>[1]Q7!$B$6</f>
        <v>4</v>
      </c>
      <c r="E5">
        <f>[2]Q7!$B$5</f>
        <v>7</v>
      </c>
      <c r="F5">
        <f>[3]Q7!$B$5</f>
        <v>24</v>
      </c>
      <c r="G5">
        <f>[4]Q5!$B$4</f>
        <v>0</v>
      </c>
    </row>
    <row r="6" spans="1:11">
      <c r="A6" s="15" t="s">
        <v>50</v>
      </c>
      <c r="B6">
        <f t="shared" si="0"/>
        <v>1</v>
      </c>
      <c r="E6">
        <v>0</v>
      </c>
      <c r="G6">
        <f>[4]Q5!$B$5</f>
        <v>1</v>
      </c>
    </row>
    <row r="8" spans="1:11">
      <c r="A8" s="21" t="s">
        <v>75</v>
      </c>
    </row>
    <row r="9" spans="1:11">
      <c r="A9" s="15" t="s">
        <v>48</v>
      </c>
      <c r="B9">
        <f>+SUM(D9:G9)</f>
        <v>41</v>
      </c>
      <c r="D9">
        <f>[1]Q7!$B$9</f>
        <v>1</v>
      </c>
      <c r="E9">
        <v>6</v>
      </c>
      <c r="F9">
        <f>[3]Q7!$B$8</f>
        <v>28</v>
      </c>
      <c r="G9">
        <f>[4]Q5!$B$8</f>
        <v>6</v>
      </c>
      <c r="K9">
        <f>+F9/F4</f>
        <v>0.7567567567567568</v>
      </c>
    </row>
    <row r="10" spans="1:11">
      <c r="A10" s="15" t="s">
        <v>49</v>
      </c>
      <c r="B10">
        <f t="shared" ref="B10:B11" si="1">+SUM(D10:G10)</f>
        <v>69</v>
      </c>
      <c r="D10">
        <f>[1]Q7!$B$10</f>
        <v>19</v>
      </c>
      <c r="E10">
        <v>8</v>
      </c>
      <c r="F10">
        <f>[3]Q7!$B$9</f>
        <v>33</v>
      </c>
      <c r="G10">
        <f>[4]Q5!$B$9</f>
        <v>9</v>
      </c>
      <c r="K10">
        <f>+G9/G4</f>
        <v>0.27272727272727271</v>
      </c>
    </row>
    <row r="11" spans="1:11">
      <c r="A11" s="15" t="s">
        <v>50</v>
      </c>
      <c r="B11">
        <f t="shared" si="1"/>
        <v>3</v>
      </c>
      <c r="G11">
        <f>[4]Q5!$B$10</f>
        <v>3</v>
      </c>
    </row>
    <row r="13" spans="1:11">
      <c r="A13" s="18" t="s">
        <v>76</v>
      </c>
    </row>
    <row r="14" spans="1:11">
      <c r="A14" s="22" t="s">
        <v>77</v>
      </c>
    </row>
    <row r="15" spans="1:11">
      <c r="A15" s="15" t="s">
        <v>48</v>
      </c>
      <c r="B15">
        <f>+SUM(D15:G15)</f>
        <v>32</v>
      </c>
      <c r="D15">
        <f>[1]Q7!$B$14</f>
        <v>2</v>
      </c>
      <c r="E15">
        <f>[2]Q7!$B$9</f>
        <v>6</v>
      </c>
      <c r="F15">
        <f>[3]Q7!$B$13</f>
        <v>24</v>
      </c>
    </row>
    <row r="16" spans="1:11">
      <c r="A16" s="15" t="s">
        <v>49</v>
      </c>
      <c r="B16">
        <f t="shared" ref="B16" si="2">+SUM(D16:G16)</f>
        <v>13</v>
      </c>
      <c r="D16">
        <f>[1]Q7!$B$15</f>
        <v>0</v>
      </c>
      <c r="E16">
        <f>[2]Q7!$B$10</f>
        <v>8</v>
      </c>
      <c r="F16">
        <f>[3]Q7!$B$14</f>
        <v>5</v>
      </c>
    </row>
  </sheetData>
  <mergeCells count="1">
    <mergeCell ref="A1:K1"/>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76"/>
  <sheetViews>
    <sheetView zoomScale="70" zoomScaleNormal="70" workbookViewId="0">
      <selection activeCell="U9" sqref="U9"/>
    </sheetView>
  </sheetViews>
  <sheetFormatPr defaultRowHeight="15"/>
  <cols>
    <col min="1" max="1" width="45.5703125" bestFit="1" customWidth="1"/>
    <col min="6" max="6" width="12.28515625" bestFit="1" customWidth="1"/>
    <col min="9" max="9" width="18.42578125" customWidth="1"/>
    <col min="10" max="10" width="6.28515625" customWidth="1"/>
    <col min="11" max="11" width="8.7109375" bestFit="1" customWidth="1"/>
    <col min="16" max="16" width="13.85546875" customWidth="1"/>
  </cols>
  <sheetData>
    <row r="1" spans="1:11">
      <c r="A1" s="55" t="s">
        <v>78</v>
      </c>
      <c r="B1" s="55"/>
      <c r="C1" s="55"/>
      <c r="D1" s="55"/>
      <c r="E1" s="55"/>
      <c r="F1" s="55"/>
      <c r="G1" s="55"/>
      <c r="H1" s="55"/>
      <c r="I1" s="55"/>
      <c r="J1" s="55"/>
      <c r="K1" s="55"/>
    </row>
    <row r="2" spans="1:11">
      <c r="D2" s="2" t="s">
        <v>0</v>
      </c>
      <c r="E2" s="2" t="s">
        <v>1</v>
      </c>
      <c r="F2" s="2" t="s">
        <v>2</v>
      </c>
      <c r="G2" s="2" t="s">
        <v>3</v>
      </c>
    </row>
    <row r="3" spans="1:11">
      <c r="A3" s="15" t="s">
        <v>48</v>
      </c>
      <c r="B3">
        <f>+SUM(D3:G3)</f>
        <v>76</v>
      </c>
      <c r="D3">
        <f>[1]Q8!$B$4</f>
        <v>20</v>
      </c>
      <c r="E3">
        <f>[2]Q8!$B$4</f>
        <v>21</v>
      </c>
      <c r="F3">
        <f>[3]Q8!$B$3</f>
        <v>28</v>
      </c>
      <c r="G3">
        <v>7</v>
      </c>
    </row>
    <row r="4" spans="1:11">
      <c r="A4" s="15" t="s">
        <v>49</v>
      </c>
      <c r="B4">
        <f t="shared" ref="B4:B14" si="0">+SUM(D4:G4)</f>
        <v>48</v>
      </c>
      <c r="D4">
        <v>0</v>
      </c>
      <c r="E4">
        <f>[2]Q8!$B$5</f>
        <v>0</v>
      </c>
      <c r="F4">
        <f>[3]Q8!$B$4</f>
        <v>33</v>
      </c>
      <c r="G4">
        <v>15</v>
      </c>
    </row>
    <row r="5" spans="1:11">
      <c r="A5" s="15" t="s">
        <v>62</v>
      </c>
      <c r="B5">
        <f t="shared" si="0"/>
        <v>1</v>
      </c>
      <c r="G5">
        <v>1</v>
      </c>
    </row>
    <row r="6" spans="1:11">
      <c r="A6" s="18" t="s">
        <v>76</v>
      </c>
    </row>
    <row r="7" spans="1:11">
      <c r="A7" s="22" t="s">
        <v>79</v>
      </c>
    </row>
    <row r="8" spans="1:11">
      <c r="A8" s="15" t="s">
        <v>80</v>
      </c>
      <c r="B8">
        <f>+SUM(D8:G8)</f>
        <v>7</v>
      </c>
      <c r="D8">
        <v>2</v>
      </c>
      <c r="E8">
        <f>[2]Q8!$B$9</f>
        <v>3</v>
      </c>
      <c r="F8">
        <v>1</v>
      </c>
      <c r="G8">
        <v>1</v>
      </c>
    </row>
    <row r="9" spans="1:11">
      <c r="A9" s="15" t="s">
        <v>91</v>
      </c>
      <c r="B9">
        <f t="shared" si="0"/>
        <v>4</v>
      </c>
      <c r="D9">
        <v>2</v>
      </c>
      <c r="F9">
        <v>2</v>
      </c>
    </row>
    <row r="10" spans="1:11">
      <c r="A10" s="15" t="s">
        <v>81</v>
      </c>
      <c r="B10">
        <f t="shared" si="0"/>
        <v>19</v>
      </c>
      <c r="D10">
        <v>6</v>
      </c>
      <c r="E10">
        <f>[2]Q8!$B$10</f>
        <v>11</v>
      </c>
      <c r="F10">
        <v>2</v>
      </c>
    </row>
    <row r="11" spans="1:11">
      <c r="A11" s="15" t="s">
        <v>82</v>
      </c>
      <c r="B11">
        <f>+SUM(D11:G11)</f>
        <v>25</v>
      </c>
      <c r="D11">
        <v>8</v>
      </c>
      <c r="E11">
        <f>[2]Q8!$B$11</f>
        <v>5</v>
      </c>
      <c r="F11">
        <v>11</v>
      </c>
      <c r="G11">
        <v>1</v>
      </c>
    </row>
    <row r="12" spans="1:11">
      <c r="A12" s="15" t="s">
        <v>83</v>
      </c>
      <c r="B12">
        <f>+SUM(D12:G12)</f>
        <v>8</v>
      </c>
      <c r="D12">
        <v>1</v>
      </c>
      <c r="E12">
        <f>[2]Q8!$B$12</f>
        <v>1</v>
      </c>
      <c r="F12">
        <v>5</v>
      </c>
      <c r="G12">
        <v>1</v>
      </c>
    </row>
    <row r="13" spans="1:11">
      <c r="A13" s="15" t="s">
        <v>84</v>
      </c>
      <c r="B13">
        <f t="shared" si="0"/>
        <v>1</v>
      </c>
      <c r="D13">
        <v>1</v>
      </c>
      <c r="E13">
        <f>[2]Q8!$B$13</f>
        <v>0</v>
      </c>
      <c r="F13">
        <v>0</v>
      </c>
    </row>
    <row r="14" spans="1:11">
      <c r="A14" s="15" t="s">
        <v>92</v>
      </c>
      <c r="B14">
        <f t="shared" si="0"/>
        <v>3</v>
      </c>
      <c r="D14">
        <v>0</v>
      </c>
      <c r="E14">
        <v>0</v>
      </c>
      <c r="F14">
        <v>3</v>
      </c>
    </row>
    <row r="15" spans="1:11">
      <c r="A15" s="21"/>
    </row>
    <row r="16" spans="1:11">
      <c r="A16" s="23" t="s">
        <v>85</v>
      </c>
    </row>
    <row r="17" spans="1:7">
      <c r="A17" s="15" t="s">
        <v>86</v>
      </c>
      <c r="B17">
        <f>+SUM(D17:G17)</f>
        <v>42</v>
      </c>
      <c r="D17">
        <v>18</v>
      </c>
      <c r="E17">
        <f>[2]Q8!$B$16</f>
        <v>11</v>
      </c>
      <c r="F17">
        <v>11</v>
      </c>
      <c r="G17">
        <v>2</v>
      </c>
    </row>
    <row r="18" spans="1:7">
      <c r="A18" s="15" t="s">
        <v>87</v>
      </c>
      <c r="B18">
        <f t="shared" ref="B18" si="1">+SUM(D18:G18)</f>
        <v>7</v>
      </c>
      <c r="D18">
        <v>0</v>
      </c>
      <c r="E18">
        <f>[2]Q8!$B$17</f>
        <v>7</v>
      </c>
      <c r="F18">
        <v>0</v>
      </c>
      <c r="G18">
        <v>0</v>
      </c>
    </row>
    <row r="19" spans="1:7">
      <c r="A19" s="15" t="s">
        <v>88</v>
      </c>
      <c r="B19">
        <f>+SUM(D19:G19)</f>
        <v>1</v>
      </c>
      <c r="D19">
        <v>0</v>
      </c>
      <c r="E19">
        <f>[2]Q8!$B$18</f>
        <v>1</v>
      </c>
      <c r="F19">
        <v>0</v>
      </c>
      <c r="G19">
        <v>0</v>
      </c>
    </row>
    <row r="20" spans="1:7">
      <c r="A20" s="15" t="s">
        <v>89</v>
      </c>
      <c r="B20">
        <f t="shared" ref="B20" si="2">+SUM(D20:G20)</f>
        <v>3</v>
      </c>
      <c r="D20">
        <v>0</v>
      </c>
      <c r="E20">
        <f>[2]Q8!$B$19</f>
        <v>3</v>
      </c>
      <c r="F20">
        <v>0</v>
      </c>
      <c r="G20">
        <v>0</v>
      </c>
    </row>
    <row r="21" spans="1:7">
      <c r="A21" s="15" t="s">
        <v>93</v>
      </c>
      <c r="B21">
        <f>+SUM(D21:G21)</f>
        <v>2</v>
      </c>
      <c r="D21">
        <v>2</v>
      </c>
      <c r="E21">
        <v>0</v>
      </c>
      <c r="F21">
        <v>0</v>
      </c>
      <c r="G21">
        <v>0</v>
      </c>
    </row>
    <row r="22" spans="1:7">
      <c r="A22" s="15" t="s">
        <v>94</v>
      </c>
      <c r="B22">
        <f t="shared" ref="B22" si="3">+SUM(D22:G22)</f>
        <v>9</v>
      </c>
      <c r="D22">
        <v>0</v>
      </c>
      <c r="E22">
        <v>0</v>
      </c>
      <c r="F22">
        <v>9</v>
      </c>
      <c r="G22">
        <v>0</v>
      </c>
    </row>
    <row r="23" spans="1:7">
      <c r="A23" s="15" t="s">
        <v>95</v>
      </c>
      <c r="B23">
        <f>+SUM(D23:G23)</f>
        <v>4</v>
      </c>
      <c r="D23">
        <v>0</v>
      </c>
      <c r="E23">
        <v>0</v>
      </c>
      <c r="F23">
        <v>4</v>
      </c>
      <c r="G23">
        <v>0</v>
      </c>
    </row>
    <row r="24" spans="1:7">
      <c r="A24" s="15" t="s">
        <v>96</v>
      </c>
      <c r="B24">
        <f t="shared" ref="B24" si="4">+SUM(D24:G24)</f>
        <v>2</v>
      </c>
      <c r="D24">
        <v>0</v>
      </c>
      <c r="E24">
        <v>0</v>
      </c>
      <c r="F24">
        <v>2</v>
      </c>
      <c r="G24">
        <v>0</v>
      </c>
    </row>
    <row r="25" spans="1:7">
      <c r="A25" s="15" t="s">
        <v>97</v>
      </c>
      <c r="B25">
        <f>+SUM(D25:G25)</f>
        <v>1</v>
      </c>
      <c r="D25">
        <v>0</v>
      </c>
      <c r="E25">
        <v>0</v>
      </c>
      <c r="F25">
        <v>1</v>
      </c>
      <c r="G25">
        <v>0</v>
      </c>
    </row>
    <row r="26" spans="1:7">
      <c r="A26" s="15" t="s">
        <v>98</v>
      </c>
      <c r="B26">
        <f t="shared" ref="B26:B27" si="5">+SUM(D26:G26)</f>
        <v>1</v>
      </c>
      <c r="D26">
        <v>0</v>
      </c>
      <c r="E26">
        <v>0</v>
      </c>
      <c r="F26">
        <v>1</v>
      </c>
      <c r="G26">
        <v>0</v>
      </c>
    </row>
    <row r="27" spans="1:7">
      <c r="A27" s="15" t="s">
        <v>99</v>
      </c>
      <c r="B27">
        <f t="shared" si="5"/>
        <v>2</v>
      </c>
      <c r="D27">
        <v>0</v>
      </c>
      <c r="E27">
        <v>0</v>
      </c>
      <c r="F27">
        <v>2</v>
      </c>
      <c r="G27">
        <v>0</v>
      </c>
    </row>
    <row r="29" spans="1:7">
      <c r="A29" s="24" t="s">
        <v>90</v>
      </c>
    </row>
    <row r="30" spans="1:7">
      <c r="A30" s="15" t="s">
        <v>48</v>
      </c>
      <c r="B30">
        <f>+SUM(D30:G30)</f>
        <v>13</v>
      </c>
      <c r="D30">
        <v>4</v>
      </c>
      <c r="E30">
        <f>[2]Q8!$B$23</f>
        <v>4</v>
      </c>
      <c r="F30">
        <v>5</v>
      </c>
    </row>
    <row r="31" spans="1:7">
      <c r="A31" s="15" t="s">
        <v>49</v>
      </c>
      <c r="B31">
        <f t="shared" ref="B31:B32" si="6">+SUM(D31:G31)</f>
        <v>51</v>
      </c>
      <c r="D31">
        <v>16</v>
      </c>
      <c r="E31">
        <f>[2]Q8!$B$24</f>
        <v>17</v>
      </c>
      <c r="F31">
        <v>18</v>
      </c>
    </row>
    <row r="32" spans="1:7">
      <c r="A32" s="15" t="s">
        <v>62</v>
      </c>
      <c r="B32">
        <f t="shared" si="6"/>
        <v>1</v>
      </c>
      <c r="F32">
        <v>1</v>
      </c>
    </row>
    <row r="34" spans="1:62">
      <c r="A34" s="20" t="s">
        <v>345</v>
      </c>
    </row>
    <row r="35" spans="1:62">
      <c r="B35" s="1" t="s">
        <v>0</v>
      </c>
    </row>
    <row r="36" spans="1:62" ht="141.6" customHeight="1">
      <c r="B36" s="44" t="s">
        <v>384</v>
      </c>
      <c r="C36" s="44" t="s">
        <v>385</v>
      </c>
      <c r="D36" s="44" t="s">
        <v>388</v>
      </c>
      <c r="E36" s="44" t="s">
        <v>389</v>
      </c>
      <c r="F36" s="44" t="s">
        <v>391</v>
      </c>
      <c r="G36" s="44" t="s">
        <v>393</v>
      </c>
      <c r="H36" s="44" t="s">
        <v>395</v>
      </c>
      <c r="I36" s="44" t="s">
        <v>397</v>
      </c>
      <c r="J36" s="44" t="s">
        <v>398</v>
      </c>
      <c r="K36" s="44" t="s">
        <v>400</v>
      </c>
      <c r="L36" s="44" t="s">
        <v>402</v>
      </c>
      <c r="M36" s="44" t="s">
        <v>405</v>
      </c>
      <c r="N36" s="44" t="s">
        <v>406</v>
      </c>
      <c r="O36" s="44" t="s">
        <v>408</v>
      </c>
      <c r="P36" s="44" t="s">
        <v>410</v>
      </c>
      <c r="Q36" s="44" t="s">
        <v>412</v>
      </c>
      <c r="R36" s="44" t="s">
        <v>413</v>
      </c>
      <c r="S36" s="44" t="s">
        <v>415</v>
      </c>
      <c r="T36" s="44" t="s">
        <v>417</v>
      </c>
      <c r="U36" s="44" t="s">
        <v>418</v>
      </c>
      <c r="V36" s="49"/>
      <c r="W36" s="49"/>
    </row>
    <row r="37" spans="1:62">
      <c r="B37" s="50" t="s">
        <v>1</v>
      </c>
      <c r="C37" s="49"/>
      <c r="D37" s="49"/>
      <c r="E37" s="49"/>
      <c r="F37" s="49"/>
      <c r="G37" s="49"/>
      <c r="H37" s="49"/>
      <c r="I37" s="49"/>
      <c r="J37" s="49"/>
      <c r="K37" s="49"/>
      <c r="L37" s="49"/>
      <c r="M37" s="49"/>
      <c r="N37" s="49"/>
      <c r="O37" s="49"/>
      <c r="P37" s="49"/>
      <c r="Q37" s="49"/>
      <c r="R37" s="49"/>
      <c r="S37" s="49"/>
      <c r="T37" s="49"/>
      <c r="U37" s="49"/>
      <c r="V37" s="49"/>
      <c r="W37" s="49"/>
    </row>
    <row r="38" spans="1:62">
      <c r="B38" s="49"/>
      <c r="C38" s="49"/>
      <c r="D38" s="49"/>
      <c r="E38" s="49"/>
      <c r="F38" s="49"/>
      <c r="G38" s="49"/>
      <c r="H38" s="49"/>
      <c r="I38" s="49"/>
      <c r="J38" s="49"/>
      <c r="K38" s="49"/>
      <c r="L38" s="49"/>
      <c r="M38" s="49"/>
      <c r="N38" s="49"/>
      <c r="O38" s="49"/>
      <c r="P38" s="49"/>
      <c r="Q38" s="49"/>
      <c r="R38" s="49"/>
      <c r="S38" s="49"/>
      <c r="T38" s="49"/>
      <c r="U38" s="49"/>
      <c r="V38" s="49"/>
      <c r="W38" s="49"/>
    </row>
    <row r="39" spans="1:62">
      <c r="B39" s="50" t="s">
        <v>3</v>
      </c>
      <c r="C39" s="49"/>
      <c r="D39" s="49"/>
      <c r="E39" s="49"/>
      <c r="F39" s="49"/>
      <c r="G39" s="49"/>
      <c r="H39" s="49"/>
      <c r="I39" s="49"/>
      <c r="J39" s="49"/>
      <c r="K39" s="49"/>
      <c r="L39" s="49"/>
      <c r="M39" s="49"/>
      <c r="N39" s="49"/>
      <c r="O39" s="49"/>
      <c r="P39" s="49"/>
      <c r="Q39" s="49"/>
      <c r="R39" s="49"/>
      <c r="S39" s="49"/>
      <c r="T39" s="49"/>
      <c r="U39" s="49"/>
      <c r="V39" s="49"/>
      <c r="W39" s="49"/>
    </row>
    <row r="40" spans="1:62" ht="369.6" customHeight="1">
      <c r="B40" s="44" t="s">
        <v>173</v>
      </c>
      <c r="C40" s="44" t="s">
        <v>420</v>
      </c>
      <c r="D40" s="44" t="s">
        <v>425</v>
      </c>
      <c r="E40" s="44" t="s">
        <v>427</v>
      </c>
      <c r="F40" s="44" t="s">
        <v>429</v>
      </c>
      <c r="G40" s="44" t="s">
        <v>421</v>
      </c>
      <c r="H40" s="44" t="s">
        <v>431</v>
      </c>
      <c r="I40" s="44" t="s">
        <v>422</v>
      </c>
      <c r="J40" s="44" t="s">
        <v>433</v>
      </c>
      <c r="K40" s="44" t="s">
        <v>173</v>
      </c>
      <c r="L40" s="44" t="s">
        <v>436</v>
      </c>
      <c r="M40" s="44" t="s">
        <v>437</v>
      </c>
      <c r="N40" s="44" t="s">
        <v>423</v>
      </c>
      <c r="O40" s="44" t="s">
        <v>424</v>
      </c>
      <c r="P40" s="44" t="s">
        <v>173</v>
      </c>
      <c r="Q40" s="44" t="s">
        <v>49</v>
      </c>
      <c r="R40" s="44" t="s">
        <v>346</v>
      </c>
      <c r="S40" s="44" t="s">
        <v>347</v>
      </c>
      <c r="T40" s="44" t="s">
        <v>348</v>
      </c>
      <c r="U40" s="44" t="s">
        <v>439</v>
      </c>
      <c r="V40" s="44" t="s">
        <v>440</v>
      </c>
      <c r="W40" s="44" t="s">
        <v>442</v>
      </c>
      <c r="X40" s="46" t="s">
        <v>49</v>
      </c>
    </row>
    <row r="41" spans="1:62" ht="30">
      <c r="B41" s="50" t="s">
        <v>344</v>
      </c>
      <c r="C41" s="49"/>
      <c r="D41" s="49"/>
      <c r="E41" s="49"/>
      <c r="F41" s="49"/>
      <c r="G41" s="49"/>
      <c r="H41" s="49"/>
      <c r="I41" s="49"/>
      <c r="J41" s="49"/>
      <c r="K41" s="49"/>
      <c r="L41" s="49"/>
      <c r="M41" s="49"/>
      <c r="N41" s="49"/>
      <c r="O41" s="49"/>
      <c r="P41" s="49"/>
      <c r="Q41" s="49"/>
      <c r="R41" s="49"/>
      <c r="S41" s="49"/>
      <c r="T41" s="49"/>
      <c r="U41" s="49"/>
      <c r="V41" s="49"/>
      <c r="W41" s="49"/>
    </row>
    <row r="42" spans="1:62" ht="85.9" customHeight="1">
      <c r="B42" s="44"/>
      <c r="C42" s="44" t="s">
        <v>350</v>
      </c>
      <c r="D42" s="44"/>
      <c r="E42" s="44"/>
      <c r="F42" s="44" t="s">
        <v>351</v>
      </c>
      <c r="G42" s="44"/>
      <c r="H42" s="44" t="s">
        <v>352</v>
      </c>
      <c r="I42" s="44" t="s">
        <v>353</v>
      </c>
      <c r="J42" s="44"/>
      <c r="K42" s="44" t="s">
        <v>354</v>
      </c>
      <c r="L42" s="44"/>
      <c r="M42" s="44"/>
      <c r="N42" s="44" t="s">
        <v>355</v>
      </c>
      <c r="O42" s="44"/>
      <c r="P42" s="44" t="s">
        <v>356</v>
      </c>
      <c r="Q42" s="44" t="s">
        <v>357</v>
      </c>
      <c r="R42" s="44" t="s">
        <v>358</v>
      </c>
      <c r="S42" s="44"/>
      <c r="T42" s="44" t="s">
        <v>100</v>
      </c>
      <c r="U42" s="44" t="s">
        <v>359</v>
      </c>
      <c r="V42" s="44" t="s">
        <v>360</v>
      </c>
      <c r="W42" s="44"/>
      <c r="X42" s="46"/>
      <c r="Y42" s="46"/>
      <c r="Z42" s="46"/>
      <c r="AA42" s="46"/>
      <c r="AB42" s="46"/>
      <c r="AC42" s="46"/>
      <c r="AD42" s="46"/>
      <c r="AE42" s="46" t="s">
        <v>361</v>
      </c>
      <c r="AF42" s="46"/>
      <c r="AG42" s="46"/>
      <c r="AH42" s="46" t="s">
        <v>362</v>
      </c>
      <c r="AI42" s="46"/>
      <c r="AJ42" s="46"/>
      <c r="AK42" s="46"/>
      <c r="AL42" s="46" t="s">
        <v>363</v>
      </c>
      <c r="AM42" s="46" t="s">
        <v>364</v>
      </c>
      <c r="AN42" s="46"/>
      <c r="AO42" s="46"/>
      <c r="AP42" s="46"/>
      <c r="AQ42" s="46" t="s">
        <v>365</v>
      </c>
      <c r="AR42" s="46" t="s">
        <v>366</v>
      </c>
      <c r="AS42" s="46" t="s">
        <v>367</v>
      </c>
      <c r="AT42" s="46" t="s">
        <v>368</v>
      </c>
      <c r="AU42" s="46"/>
      <c r="AV42" s="46" t="s">
        <v>369</v>
      </c>
      <c r="AW42" s="46" t="s">
        <v>370</v>
      </c>
      <c r="AX42" s="46" t="s">
        <v>371</v>
      </c>
      <c r="AY42" s="48"/>
      <c r="AZ42" s="48"/>
      <c r="BA42" s="47"/>
      <c r="BB42" s="48"/>
      <c r="BC42" s="48"/>
      <c r="BD42" s="48"/>
      <c r="BE42" s="48"/>
      <c r="BF42" s="48"/>
      <c r="BG42" s="48"/>
      <c r="BH42" s="48"/>
      <c r="BI42" s="48"/>
      <c r="BJ42" s="48" t="s">
        <v>372</v>
      </c>
    </row>
    <row r="43" spans="1:62">
      <c r="B43" s="49"/>
      <c r="C43" s="49"/>
      <c r="D43" s="49"/>
      <c r="E43" s="49"/>
      <c r="F43" s="49"/>
      <c r="G43" s="49"/>
      <c r="H43" s="49"/>
      <c r="I43" s="49"/>
      <c r="J43" s="49"/>
      <c r="K43" s="49"/>
      <c r="L43" s="49"/>
      <c r="M43" s="49"/>
      <c r="N43" s="49"/>
      <c r="O43" s="49"/>
      <c r="P43" s="49"/>
      <c r="Q43" s="49"/>
      <c r="R43" s="49"/>
      <c r="S43" s="49"/>
      <c r="T43" s="49"/>
      <c r="U43" s="49"/>
      <c r="V43" s="49"/>
      <c r="W43" s="49"/>
    </row>
    <row r="44" spans="1:62">
      <c r="B44" s="49"/>
      <c r="C44" s="49"/>
      <c r="D44" s="49"/>
      <c r="E44" s="49"/>
      <c r="F44" s="49"/>
      <c r="G44" s="49"/>
      <c r="H44" s="49"/>
      <c r="I44" s="49"/>
      <c r="J44" s="49"/>
      <c r="K44" s="49"/>
      <c r="L44" s="49"/>
      <c r="M44" s="49"/>
      <c r="N44" s="49"/>
      <c r="O44" s="49"/>
      <c r="P44" s="49"/>
      <c r="Q44" s="49"/>
      <c r="R44" s="49"/>
      <c r="S44" s="49"/>
      <c r="T44" s="49"/>
      <c r="U44" s="49"/>
      <c r="V44" s="49"/>
      <c r="W44" s="49"/>
    </row>
    <row r="45" spans="1:62">
      <c r="B45" s="49"/>
      <c r="C45" s="49"/>
      <c r="D45" s="49"/>
      <c r="E45" s="49"/>
      <c r="F45" s="49"/>
      <c r="G45" s="49"/>
      <c r="H45" s="49"/>
      <c r="I45" s="49"/>
      <c r="J45" s="49"/>
      <c r="K45" s="49"/>
      <c r="L45" s="49"/>
      <c r="M45" s="49"/>
      <c r="N45" s="49"/>
      <c r="O45" s="49"/>
      <c r="P45" s="49"/>
      <c r="Q45" s="49"/>
      <c r="R45" s="49"/>
      <c r="S45" s="49"/>
      <c r="T45" s="49"/>
      <c r="U45" s="49"/>
      <c r="V45" s="49"/>
      <c r="W45" s="49"/>
    </row>
    <row r="46" spans="1:62">
      <c r="B46" s="49"/>
      <c r="C46" s="49"/>
      <c r="D46" s="49"/>
      <c r="E46" s="49"/>
      <c r="F46" s="49"/>
      <c r="G46" s="49"/>
      <c r="H46" s="49"/>
      <c r="I46" s="49"/>
      <c r="J46" s="49"/>
      <c r="K46" s="49"/>
      <c r="L46" s="49"/>
      <c r="M46" s="49"/>
      <c r="N46" s="49"/>
      <c r="O46" s="49"/>
      <c r="P46" s="49"/>
      <c r="Q46" s="49"/>
      <c r="R46" s="49"/>
      <c r="S46" s="49"/>
      <c r="T46" s="49"/>
      <c r="U46" s="49"/>
      <c r="V46" s="49"/>
      <c r="W46" s="49"/>
    </row>
    <row r="47" spans="1:62">
      <c r="B47" s="49"/>
      <c r="C47" s="49"/>
      <c r="D47" s="49"/>
      <c r="E47" s="49"/>
      <c r="F47" s="49"/>
      <c r="G47" s="49"/>
      <c r="H47" s="49"/>
      <c r="I47" s="49"/>
      <c r="J47" s="49"/>
      <c r="K47" s="49"/>
      <c r="L47" s="49"/>
      <c r="M47" s="49"/>
      <c r="N47" s="49"/>
      <c r="O47" s="49"/>
      <c r="P47" s="49"/>
      <c r="Q47" s="49"/>
      <c r="R47" s="49"/>
      <c r="S47" s="49"/>
      <c r="T47" s="49"/>
      <c r="U47" s="49"/>
      <c r="V47" s="49"/>
      <c r="W47" s="49"/>
    </row>
    <row r="48" spans="1:62">
      <c r="B48" s="49"/>
      <c r="C48" s="49"/>
      <c r="D48" s="49"/>
      <c r="E48" s="49"/>
      <c r="F48" s="49"/>
      <c r="G48" s="49"/>
      <c r="H48" s="49"/>
      <c r="I48" s="49"/>
      <c r="J48" s="49"/>
      <c r="K48" s="49"/>
      <c r="L48" s="49"/>
      <c r="M48" s="49"/>
      <c r="N48" s="49"/>
      <c r="O48" s="49"/>
      <c r="P48" s="49"/>
      <c r="Q48" s="49"/>
      <c r="R48" s="49"/>
      <c r="S48" s="49"/>
      <c r="T48" s="49"/>
      <c r="U48" s="49"/>
      <c r="V48" s="49"/>
      <c r="W48" s="49"/>
    </row>
    <row r="49" spans="1:62">
      <c r="A49" s="20" t="s">
        <v>383</v>
      </c>
      <c r="B49" s="49"/>
      <c r="C49" s="49"/>
      <c r="D49" s="49"/>
      <c r="E49" s="49"/>
      <c r="F49" s="49"/>
      <c r="G49" s="49"/>
      <c r="H49" s="49"/>
      <c r="I49" s="49"/>
      <c r="J49" s="49"/>
      <c r="K49" s="49"/>
      <c r="L49" s="49"/>
      <c r="M49" s="49"/>
      <c r="N49" s="49"/>
      <c r="O49" s="49"/>
      <c r="P49" s="49"/>
      <c r="Q49" s="49"/>
      <c r="R49" s="49"/>
      <c r="S49" s="49"/>
      <c r="T49" s="49"/>
      <c r="U49" s="49"/>
      <c r="V49" s="49"/>
      <c r="W49" s="49"/>
    </row>
    <row r="50" spans="1:62">
      <c r="B50" s="50" t="s">
        <v>0</v>
      </c>
      <c r="C50" s="49"/>
      <c r="D50" s="49"/>
      <c r="E50" s="49"/>
      <c r="F50" s="49"/>
      <c r="G50" s="49"/>
      <c r="H50" s="49"/>
      <c r="I50" s="49"/>
      <c r="J50" s="49"/>
      <c r="K50" s="49"/>
      <c r="L50" s="49"/>
      <c r="M50" s="49"/>
      <c r="N50" s="49"/>
      <c r="O50" s="49"/>
      <c r="P50" s="49"/>
      <c r="Q50" s="49"/>
      <c r="R50" s="49"/>
      <c r="S50" s="49"/>
      <c r="T50" s="49"/>
      <c r="U50" s="49"/>
      <c r="V50" s="49"/>
      <c r="W50" s="49"/>
    </row>
    <row r="51" spans="1:62" ht="107.45" customHeight="1">
      <c r="B51" s="44" t="s">
        <v>386</v>
      </c>
      <c r="C51" s="44" t="s">
        <v>387</v>
      </c>
      <c r="D51" s="44" t="s">
        <v>49</v>
      </c>
      <c r="E51" s="44" t="s">
        <v>390</v>
      </c>
      <c r="F51" s="44" t="s">
        <v>392</v>
      </c>
      <c r="G51" s="44" t="s">
        <v>394</v>
      </c>
      <c r="H51" s="44" t="s">
        <v>396</v>
      </c>
      <c r="I51" s="44" t="s">
        <v>49</v>
      </c>
      <c r="J51" s="44" t="s">
        <v>399</v>
      </c>
      <c r="K51" s="44" t="s">
        <v>401</v>
      </c>
      <c r="L51" s="44" t="s">
        <v>403</v>
      </c>
      <c r="M51" s="44" t="s">
        <v>404</v>
      </c>
      <c r="N51" s="44" t="s">
        <v>407</v>
      </c>
      <c r="O51" s="44" t="s">
        <v>409</v>
      </c>
      <c r="P51" s="44" t="s">
        <v>411</v>
      </c>
      <c r="Q51" s="44" t="s">
        <v>49</v>
      </c>
      <c r="R51" s="44" t="s">
        <v>414</v>
      </c>
      <c r="S51" s="44" t="s">
        <v>416</v>
      </c>
      <c r="T51" s="44" t="s">
        <v>49</v>
      </c>
      <c r="U51" s="44" t="s">
        <v>419</v>
      </c>
      <c r="V51" s="49"/>
      <c r="W51" s="49"/>
    </row>
    <row r="52" spans="1:62">
      <c r="B52" s="1" t="s">
        <v>1</v>
      </c>
    </row>
    <row r="54" spans="1:62">
      <c r="B54" s="1" t="s">
        <v>3</v>
      </c>
    </row>
    <row r="55" spans="1:62" ht="210">
      <c r="B55" s="44"/>
      <c r="C55" s="44"/>
      <c r="D55" s="44" t="s">
        <v>426</v>
      </c>
      <c r="E55" s="44" t="s">
        <v>428</v>
      </c>
      <c r="F55" s="44" t="s">
        <v>430</v>
      </c>
      <c r="G55" s="44" t="s">
        <v>173</v>
      </c>
      <c r="H55" s="44" t="s">
        <v>432</v>
      </c>
      <c r="I55" s="44" t="s">
        <v>173</v>
      </c>
      <c r="J55" s="44" t="s">
        <v>434</v>
      </c>
      <c r="K55" s="44" t="s">
        <v>173</v>
      </c>
      <c r="L55" s="44" t="s">
        <v>435</v>
      </c>
      <c r="M55" s="44" t="s">
        <v>438</v>
      </c>
      <c r="N55" s="44" t="s">
        <v>173</v>
      </c>
      <c r="O55" s="44" t="s">
        <v>173</v>
      </c>
      <c r="P55" s="44" t="s">
        <v>173</v>
      </c>
      <c r="Q55" s="44" t="s">
        <v>173</v>
      </c>
      <c r="R55" s="44" t="s">
        <v>173</v>
      </c>
      <c r="S55" s="44" t="s">
        <v>173</v>
      </c>
      <c r="T55" s="44" t="s">
        <v>173</v>
      </c>
      <c r="U55" s="44" t="s">
        <v>173</v>
      </c>
      <c r="V55" s="44" t="s">
        <v>441</v>
      </c>
      <c r="W55" s="44" t="s">
        <v>349</v>
      </c>
      <c r="X55" s="44" t="s">
        <v>173</v>
      </c>
    </row>
    <row r="56" spans="1:62">
      <c r="B56" s="1" t="s">
        <v>344</v>
      </c>
    </row>
    <row r="57" spans="1:62" ht="180" customHeight="1">
      <c r="B57" s="44"/>
      <c r="C57" s="44" t="s">
        <v>373</v>
      </c>
      <c r="D57" s="44"/>
      <c r="E57" s="44"/>
      <c r="F57" s="44" t="s">
        <v>374</v>
      </c>
      <c r="G57" s="44"/>
      <c r="H57" s="44" t="s">
        <v>49</v>
      </c>
      <c r="I57" s="44" t="s">
        <v>48</v>
      </c>
      <c r="J57" s="44"/>
      <c r="K57" s="44" t="s">
        <v>375</v>
      </c>
      <c r="L57" s="44"/>
      <c r="M57" s="44"/>
      <c r="N57" s="44" t="s">
        <v>376</v>
      </c>
      <c r="O57" s="44"/>
      <c r="P57" s="44" t="s">
        <v>49</v>
      </c>
      <c r="Q57" s="44" t="s">
        <v>49</v>
      </c>
      <c r="R57" s="44" t="s">
        <v>49</v>
      </c>
      <c r="S57" s="44"/>
      <c r="T57" s="44" t="s">
        <v>49</v>
      </c>
      <c r="U57" s="44" t="s">
        <v>49</v>
      </c>
      <c r="V57" s="44" t="s">
        <v>49</v>
      </c>
      <c r="W57" s="44"/>
      <c r="X57" s="44"/>
      <c r="Y57" s="44"/>
      <c r="Z57" s="44"/>
      <c r="AA57" s="44"/>
      <c r="AB57" s="44"/>
      <c r="AC57" s="44"/>
      <c r="AD57" s="44"/>
      <c r="AE57" s="44" t="s">
        <v>377</v>
      </c>
      <c r="AF57" s="44"/>
      <c r="AG57" s="44"/>
      <c r="AH57" s="44" t="s">
        <v>49</v>
      </c>
      <c r="AI57" s="44"/>
      <c r="AJ57" s="44"/>
      <c r="AK57" s="44"/>
      <c r="AL57" s="44" t="s">
        <v>49</v>
      </c>
      <c r="AM57" s="44" t="s">
        <v>49</v>
      </c>
      <c r="AN57" s="44"/>
      <c r="AO57" s="44"/>
      <c r="AP57" s="44"/>
      <c r="AQ57" s="44" t="s">
        <v>49</v>
      </c>
      <c r="AR57" s="44" t="s">
        <v>378</v>
      </c>
      <c r="AS57" s="44" t="s">
        <v>49</v>
      </c>
      <c r="AT57" s="44" t="s">
        <v>379</v>
      </c>
      <c r="AU57" s="44"/>
      <c r="AV57" s="44" t="s">
        <v>49</v>
      </c>
      <c r="AW57" s="44" t="s">
        <v>380</v>
      </c>
      <c r="AX57" s="44" t="s">
        <v>381</v>
      </c>
      <c r="AY57" s="44"/>
      <c r="AZ57" s="44"/>
      <c r="BA57" s="44"/>
      <c r="BB57" s="44"/>
      <c r="BC57" s="44"/>
      <c r="BD57" s="44"/>
      <c r="BE57" s="44"/>
      <c r="BF57" s="44"/>
      <c r="BG57" s="44"/>
      <c r="BH57" s="44"/>
      <c r="BI57" s="44"/>
      <c r="BJ57" s="44" t="s">
        <v>382</v>
      </c>
    </row>
    <row r="63" spans="1:62">
      <c r="F63" s="51"/>
    </row>
    <row r="64" spans="1:62">
      <c r="F64" s="52"/>
      <c r="I64" s="51"/>
      <c r="J64" s="52"/>
      <c r="K64" s="52"/>
      <c r="L64" s="52"/>
      <c r="M64" s="52"/>
      <c r="N64" s="52"/>
      <c r="O64" s="52"/>
      <c r="P64" s="52"/>
      <c r="Q64" s="52"/>
      <c r="R64" s="51"/>
      <c r="S64" s="52"/>
      <c r="T64" s="52"/>
      <c r="U64" s="52"/>
      <c r="V64" s="52"/>
    </row>
    <row r="65" spans="6:6">
      <c r="F65" s="52"/>
    </row>
    <row r="66" spans="6:6">
      <c r="F66" s="52"/>
    </row>
    <row r="67" spans="6:6">
      <c r="F67" s="52"/>
    </row>
    <row r="68" spans="6:6">
      <c r="F68" s="52"/>
    </row>
    <row r="69" spans="6:6">
      <c r="F69" s="52"/>
    </row>
    <row r="70" spans="6:6">
      <c r="F70" s="52"/>
    </row>
    <row r="71" spans="6:6">
      <c r="F71" s="52"/>
    </row>
    <row r="72" spans="6:6">
      <c r="F72" s="51"/>
    </row>
    <row r="73" spans="6:6">
      <c r="F73" s="52"/>
    </row>
    <row r="74" spans="6:6">
      <c r="F74" s="52"/>
    </row>
    <row r="75" spans="6:6">
      <c r="F75" s="52"/>
    </row>
    <row r="76" spans="6:6">
      <c r="F76" s="52"/>
    </row>
  </sheetData>
  <mergeCells count="1">
    <mergeCell ref="A1:K1"/>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Combined demographics</vt:lpstr>
      <vt:lpstr>Q1</vt:lpstr>
      <vt:lpstr>Q2</vt:lpstr>
      <vt:lpstr>Q3</vt:lpstr>
      <vt:lpstr>Q4</vt:lpstr>
      <vt:lpstr>Q5</vt:lpstr>
      <vt:lpstr>Q6</vt:lpstr>
      <vt:lpstr>Q7</vt:lpstr>
      <vt:lpstr>Q8</vt:lpstr>
      <vt:lpstr>Q10</vt:lpstr>
      <vt:lpstr>Q11</vt:lpstr>
      <vt:lpstr>Q13</vt:lpstr>
      <vt:lpstr>Q9</vt:lpstr>
      <vt:lpstr>Q12</vt:lpstr>
      <vt:lpstr>Q14</vt:lpstr>
      <vt:lpstr>Q15</vt:lpstr>
      <vt:lpstr>Q16</vt:lpstr>
      <vt:lpstr>Q17 totals</vt:lpstr>
      <vt:lpstr>Q17 free text</vt:lpstr>
      <vt:lpstr>TAM Q1</vt:lpstr>
      <vt:lpstr>TAM Q2</vt:lpstr>
      <vt:lpstr>TAM Q3</vt:lpstr>
    </vt:vector>
  </TitlesOfParts>
  <Company>Uppsala universitet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Barney</dc:creator>
  <cp:lastModifiedBy>Andrew Barney</cp:lastModifiedBy>
  <dcterms:created xsi:type="dcterms:W3CDTF">2022-06-30T13:07:38Z</dcterms:created>
  <dcterms:modified xsi:type="dcterms:W3CDTF">2023-05-04T09:19:39Z</dcterms:modified>
</cp:coreProperties>
</file>